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S:\Engineering\Administration\Website\Engineering\Engineering Fees\"/>
    </mc:Choice>
  </mc:AlternateContent>
  <xr:revisionPtr revIDLastSave="0" documentId="13_ncr:1_{014F4C13-9AD4-4446-8396-93C8750146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ver Sheet" sheetId="15" r:id="rId1"/>
    <sheet name="Encroach" sheetId="10" r:id="rId2"/>
    <sheet name="Plan Ck" sheetId="13" r:id="rId3"/>
    <sheet name="Bond" sheetId="11" r:id="rId4"/>
    <sheet name="L.F. MAINS" sheetId="14" r:id="rId5"/>
    <sheet name="Street" sheetId="1" r:id="rId6"/>
    <sheet name="Water" sheetId="5" r:id="rId7"/>
    <sheet name="Recycled Water" sheetId="17" r:id="rId8"/>
    <sheet name="Sewer" sheetId="12" r:id="rId9"/>
    <sheet name="Stm Dn" sheetId="7" r:id="rId10"/>
  </sheets>
  <definedNames>
    <definedName name="_xlnm.Print_Area" localSheetId="3">Bond!$A$1:$I$46</definedName>
    <definedName name="_xlnm.Print_Area" localSheetId="0">'Cover Sheet'!$A$1:$I$51</definedName>
    <definedName name="_xlnm.Print_Area" localSheetId="1">Encroach!$A$1:$I$46</definedName>
    <definedName name="_xlnm.Print_Area" localSheetId="4">'L.F. MAINS'!$A$1:$G$44</definedName>
    <definedName name="_xlnm.Print_Area" localSheetId="2">'Plan Ck'!$A$1:$I$44</definedName>
    <definedName name="_xlnm.Print_Area" localSheetId="7">'Recycled Water'!$A$1:$H$85</definedName>
    <definedName name="_xlnm.Print_Area" localSheetId="8">Sewer!$A$1:$I$89</definedName>
    <definedName name="_xlnm.Print_Area" localSheetId="9">'Stm Dn'!$A$1:$I$87</definedName>
    <definedName name="_xlnm.Print_Area" localSheetId="5">Street!$A$1:$I$144</definedName>
    <definedName name="_xlnm.Print_Area" localSheetId="6">Water!$A$1:$H$86</definedName>
    <definedName name="_xlnm.Print_Titles" localSheetId="7">'Recycled Water'!$5:$6</definedName>
    <definedName name="_xlnm.Print_Titles" localSheetId="8">Sewer!$8:$10</definedName>
    <definedName name="_xlnm.Print_Titles" localSheetId="9">'Stm Dn'!$7:$9</definedName>
    <definedName name="_xlnm.Print_Titles" localSheetId="5">Street!$9:$10</definedName>
    <definedName name="_xlnm.Print_Titles" localSheetId="6">Water!$5:$6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9" i="14"/>
  <c r="C8" i="14"/>
  <c r="H42" i="13" l="1"/>
  <c r="G20" i="14" l="1"/>
  <c r="G18" i="14"/>
  <c r="G16" i="14"/>
  <c r="I53" i="1" l="1"/>
  <c r="I112" i="1" l="1"/>
  <c r="I113" i="1"/>
  <c r="BN113" i="1" s="1"/>
  <c r="I114" i="1"/>
  <c r="BN114" i="1" s="1"/>
  <c r="BK132" i="1"/>
  <c r="I120" i="1"/>
  <c r="I121" i="1"/>
  <c r="I122" i="1"/>
  <c r="BK122" i="1" s="1"/>
  <c r="I123" i="1"/>
  <c r="BK123" i="1" s="1"/>
  <c r="I124" i="1"/>
  <c r="BK124" i="1" s="1"/>
  <c r="I125" i="1"/>
  <c r="BK125" i="1" s="1"/>
  <c r="I126" i="1"/>
  <c r="BK126" i="1" s="1"/>
  <c r="I127" i="1"/>
  <c r="BK127" i="1" s="1"/>
  <c r="I128" i="1"/>
  <c r="BK128" i="1" s="1"/>
  <c r="I129" i="1"/>
  <c r="BK129" i="1" s="1"/>
  <c r="I130" i="1"/>
  <c r="BK130" i="1" s="1"/>
  <c r="I131" i="1"/>
  <c r="BK131" i="1" s="1"/>
  <c r="I118" i="1"/>
  <c r="BT118" i="1" s="1"/>
  <c r="I119" i="1"/>
  <c r="BT119" i="1" s="1"/>
  <c r="I110" i="1"/>
  <c r="BQ110" i="1" s="1"/>
  <c r="I111" i="1"/>
  <c r="BN111" i="1" s="1"/>
  <c r="I109" i="1"/>
  <c r="BQ109" i="1" s="1"/>
  <c r="I25" i="1"/>
  <c r="I24" i="1"/>
  <c r="I47" i="1"/>
  <c r="I44" i="1"/>
  <c r="I108" i="1"/>
  <c r="BQ108" i="1" s="1"/>
  <c r="I79" i="1"/>
  <c r="I81" i="1"/>
  <c r="H39" i="5"/>
  <c r="I80" i="1"/>
  <c r="I26" i="1"/>
  <c r="I27" i="1"/>
  <c r="I29" i="1"/>
  <c r="I30" i="1"/>
  <c r="I31" i="1"/>
  <c r="I32" i="1"/>
  <c r="I33" i="1"/>
  <c r="I34" i="1"/>
  <c r="I35" i="1"/>
  <c r="I36" i="1"/>
  <c r="I37" i="1"/>
  <c r="I38" i="1"/>
  <c r="I40" i="1"/>
  <c r="I41" i="1"/>
  <c r="I42" i="1"/>
  <c r="I43" i="1"/>
  <c r="I45" i="1"/>
  <c r="I46" i="1"/>
  <c r="I52" i="1"/>
  <c r="I54" i="1"/>
  <c r="I55" i="1"/>
  <c r="I56" i="1"/>
  <c r="I57" i="1"/>
  <c r="I60" i="1"/>
  <c r="I62" i="1"/>
  <c r="I63" i="1"/>
  <c r="I64" i="1"/>
  <c r="I66" i="1"/>
  <c r="I67" i="1"/>
  <c r="I68" i="1"/>
  <c r="I69" i="1"/>
  <c r="I70" i="1"/>
  <c r="I71" i="1"/>
  <c r="I72" i="1"/>
  <c r="I73" i="1"/>
  <c r="I74" i="1"/>
  <c r="I76" i="1"/>
  <c r="I77" i="1"/>
  <c r="I78" i="1"/>
  <c r="I84" i="1"/>
  <c r="I85" i="1"/>
  <c r="I86" i="1"/>
  <c r="I87" i="1"/>
  <c r="I88" i="1"/>
  <c r="I89" i="1"/>
  <c r="I97" i="1"/>
  <c r="I98" i="1"/>
  <c r="I99" i="1"/>
  <c r="I100" i="1"/>
  <c r="I101" i="1"/>
  <c r="I102" i="1"/>
  <c r="I103" i="1"/>
  <c r="I104" i="1"/>
  <c r="I105" i="1"/>
  <c r="I107" i="1"/>
  <c r="I116" i="1"/>
  <c r="I117" i="1"/>
  <c r="BT117" i="1" s="1"/>
  <c r="I133" i="1"/>
  <c r="A1" i="17"/>
  <c r="A3" i="17"/>
  <c r="D8" i="17"/>
  <c r="D9" i="17"/>
  <c r="D10" i="17"/>
  <c r="D11" i="17"/>
  <c r="D12" i="17"/>
  <c r="H21" i="17"/>
  <c r="H22" i="17"/>
  <c r="H23" i="17"/>
  <c r="H24" i="17"/>
  <c r="H25" i="17"/>
  <c r="H26" i="17"/>
  <c r="H27" i="17"/>
  <c r="H30" i="17"/>
  <c r="H31" i="17"/>
  <c r="H33" i="17"/>
  <c r="H34" i="17"/>
  <c r="H35" i="17"/>
  <c r="H36" i="17"/>
  <c r="H37" i="17"/>
  <c r="H40" i="17"/>
  <c r="H41" i="17"/>
  <c r="H42" i="17"/>
  <c r="H44" i="17"/>
  <c r="H45" i="17"/>
  <c r="H49" i="17"/>
  <c r="H50" i="17"/>
  <c r="H51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21" i="5"/>
  <c r="H22" i="5"/>
  <c r="H23" i="5"/>
  <c r="H24" i="5"/>
  <c r="H25" i="5"/>
  <c r="H26" i="5"/>
  <c r="H27" i="5"/>
  <c r="H30" i="5"/>
  <c r="H31" i="5"/>
  <c r="H33" i="5"/>
  <c r="H34" i="5"/>
  <c r="H35" i="5"/>
  <c r="H36" i="5"/>
  <c r="H37" i="5"/>
  <c r="H40" i="5"/>
  <c r="H41" i="5"/>
  <c r="H43" i="5"/>
  <c r="H44" i="5"/>
  <c r="H49" i="5"/>
  <c r="H50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8" i="5"/>
  <c r="H70" i="5"/>
  <c r="H71" i="5"/>
  <c r="H72" i="5"/>
  <c r="H73" i="5"/>
  <c r="H74" i="5"/>
  <c r="H75" i="5"/>
  <c r="H76" i="5"/>
  <c r="H77" i="5"/>
  <c r="H78" i="5"/>
  <c r="H79" i="5"/>
  <c r="H80" i="5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22" i="12"/>
  <c r="I23" i="12"/>
  <c r="I24" i="12"/>
  <c r="I25" i="12"/>
  <c r="I26" i="12"/>
  <c r="I27" i="12"/>
  <c r="I28" i="12"/>
  <c r="I29" i="12"/>
  <c r="I30" i="12"/>
  <c r="I31" i="12"/>
  <c r="I34" i="12"/>
  <c r="I35" i="12"/>
  <c r="I36" i="12"/>
  <c r="I37" i="12"/>
  <c r="I38" i="12"/>
  <c r="I39" i="12"/>
  <c r="I40" i="12"/>
  <c r="I41" i="12"/>
  <c r="I44" i="12"/>
  <c r="I45" i="12"/>
  <c r="I46" i="12"/>
  <c r="I48" i="7"/>
  <c r="I49" i="7"/>
  <c r="I50" i="7"/>
  <c r="I51" i="7"/>
  <c r="I52" i="7"/>
  <c r="I53" i="7"/>
  <c r="I54" i="7"/>
  <c r="I55" i="7"/>
  <c r="I59" i="7"/>
  <c r="I60" i="7"/>
  <c r="I62" i="7"/>
  <c r="I63" i="7"/>
  <c r="I64" i="7"/>
  <c r="I65" i="7"/>
  <c r="I66" i="7"/>
  <c r="I67" i="7"/>
  <c r="I68" i="7"/>
  <c r="I69" i="7"/>
  <c r="I70" i="7"/>
  <c r="I71" i="7"/>
  <c r="I74" i="7"/>
  <c r="I75" i="7"/>
  <c r="I76" i="7"/>
  <c r="I51" i="12"/>
  <c r="I52" i="12"/>
  <c r="I53" i="12"/>
  <c r="I54" i="12"/>
  <c r="I55" i="12"/>
  <c r="I56" i="12"/>
  <c r="I57" i="12"/>
  <c r="I65" i="12"/>
  <c r="I66" i="12"/>
  <c r="H42" i="11"/>
  <c r="H48" i="5"/>
  <c r="I50" i="12"/>
  <c r="I20" i="7"/>
  <c r="I21" i="7"/>
  <c r="I22" i="7"/>
  <c r="I47" i="7"/>
  <c r="D15" i="11"/>
  <c r="D14" i="11"/>
  <c r="D13" i="11"/>
  <c r="D12" i="11"/>
  <c r="D11" i="11"/>
  <c r="A6" i="11"/>
  <c r="A1" i="11"/>
  <c r="A5" i="11"/>
  <c r="D10" i="15"/>
  <c r="D11" i="15"/>
  <c r="D12" i="15"/>
  <c r="D13" i="15"/>
  <c r="D14" i="15"/>
  <c r="E39" i="10"/>
  <c r="G39" i="10" s="1"/>
  <c r="G14" i="14"/>
  <c r="G12" i="14"/>
  <c r="D13" i="13"/>
  <c r="D15" i="13"/>
  <c r="D14" i="13"/>
  <c r="D11" i="13"/>
  <c r="D12" i="13"/>
  <c r="E14" i="13"/>
  <c r="A7" i="13"/>
  <c r="H55" i="13"/>
  <c r="A8" i="13"/>
  <c r="A4" i="13"/>
  <c r="A6" i="13"/>
  <c r="I21" i="12"/>
  <c r="D13" i="12"/>
  <c r="D14" i="12"/>
  <c r="D15" i="12"/>
  <c r="D16" i="12"/>
  <c r="D12" i="12"/>
  <c r="A7" i="12"/>
  <c r="A3" i="12"/>
  <c r="A6" i="12"/>
  <c r="D15" i="7"/>
  <c r="D14" i="7"/>
  <c r="D13" i="7"/>
  <c r="D12" i="7"/>
  <c r="D11" i="7"/>
  <c r="A6" i="7"/>
  <c r="A3" i="7"/>
  <c r="A5" i="7"/>
  <c r="I51" i="1"/>
  <c r="A8" i="1"/>
  <c r="A1" i="1"/>
  <c r="A7" i="1"/>
  <c r="D9" i="5"/>
  <c r="D10" i="5"/>
  <c r="D11" i="5"/>
  <c r="D12" i="5"/>
  <c r="D8" i="5"/>
  <c r="A3" i="5"/>
  <c r="A1" i="5"/>
  <c r="H47" i="17" l="1"/>
  <c r="H48" i="17" s="1"/>
  <c r="I48" i="12"/>
  <c r="I84" i="12"/>
  <c r="I85" i="12" s="1"/>
  <c r="I49" i="12"/>
  <c r="H80" i="17"/>
  <c r="H81" i="17" s="1"/>
  <c r="H46" i="5"/>
  <c r="H47" i="5" s="1"/>
  <c r="H81" i="5"/>
  <c r="H82" i="5" s="1"/>
  <c r="I82" i="7"/>
  <c r="I83" i="7" s="1"/>
  <c r="I45" i="7"/>
  <c r="I46" i="7" s="1"/>
  <c r="BT139" i="1"/>
  <c r="BT140" i="1" s="1"/>
  <c r="BK139" i="1"/>
  <c r="BK140" i="1" s="1"/>
  <c r="BN139" i="1"/>
  <c r="BN140" i="1" s="1"/>
  <c r="BQ139" i="1"/>
  <c r="BQ140" i="1" s="1"/>
  <c r="I49" i="1"/>
  <c r="I50" i="1" s="1"/>
  <c r="I95" i="1"/>
  <c r="I96" i="1" s="1"/>
  <c r="I139" i="1"/>
  <c r="I140" i="1" s="1"/>
  <c r="H87" i="12" l="1"/>
  <c r="I87" i="12" s="1"/>
  <c r="H88" i="12"/>
  <c r="I88" i="12" s="1"/>
  <c r="BS143" i="1"/>
  <c r="BT143" i="1" s="1"/>
  <c r="BS142" i="1"/>
  <c r="BT142" i="1" s="1"/>
  <c r="H142" i="1"/>
  <c r="I142" i="1" s="1"/>
  <c r="G84" i="5"/>
  <c r="H84" i="5" s="1"/>
  <c r="G85" i="5"/>
  <c r="H85" i="5" s="1"/>
  <c r="H85" i="7"/>
  <c r="I85" i="7" s="1"/>
  <c r="H86" i="7"/>
  <c r="I86" i="7" s="1"/>
  <c r="G84" i="17"/>
  <c r="H84" i="17" s="1"/>
  <c r="G83" i="17"/>
  <c r="H83" i="17" s="1"/>
  <c r="H85" i="17" s="1"/>
  <c r="BP142" i="1"/>
  <c r="BQ142" i="1" s="1"/>
  <c r="BP143" i="1"/>
  <c r="BM143" i="1"/>
  <c r="BM142" i="1"/>
  <c r="H143" i="1"/>
  <c r="I143" i="1" s="1"/>
  <c r="BJ142" i="1"/>
  <c r="BK142" i="1" s="1"/>
  <c r="BJ143" i="1"/>
  <c r="BK143" i="1" s="1"/>
  <c r="I89" i="12" l="1"/>
  <c r="H25" i="10" s="1"/>
  <c r="H26" i="11"/>
  <c r="H86" i="5"/>
  <c r="H21" i="10" s="1"/>
  <c r="I87" i="7"/>
  <c r="H29" i="13" s="1"/>
  <c r="BT144" i="1"/>
  <c r="BK144" i="1"/>
  <c r="H24" i="11"/>
  <c r="H25" i="13"/>
  <c r="H23" i="10"/>
  <c r="I144" i="1"/>
  <c r="BQ143" i="1"/>
  <c r="BQ144" i="1" s="1"/>
  <c r="BN143" i="1"/>
  <c r="BN142" i="1"/>
  <c r="BN144" i="1" s="1"/>
  <c r="H33" i="13" s="1"/>
  <c r="H27" i="13" l="1"/>
  <c r="H23" i="13"/>
  <c r="H22" i="11"/>
  <c r="H28" i="11"/>
  <c r="H27" i="10"/>
  <c r="H20" i="13"/>
  <c r="H44" i="13" s="1"/>
  <c r="H19" i="10"/>
  <c r="H29" i="10"/>
  <c r="H31" i="13"/>
  <c r="H20" i="11"/>
  <c r="H31" i="10" l="1"/>
  <c r="H39" i="10" s="1"/>
  <c r="H31" i="11"/>
  <c r="H33" i="11" s="1"/>
  <c r="H36" i="11" s="1"/>
  <c r="H40" i="11" s="1"/>
  <c r="H36" i="13"/>
  <c r="H38" i="13" s="1"/>
  <c r="H34" i="10" l="1"/>
  <c r="H45" i="10" s="1"/>
  <c r="H38" i="11"/>
</calcChain>
</file>

<file path=xl/sharedStrings.xml><?xml version="1.0" encoding="utf-8"?>
<sst xmlns="http://schemas.openxmlformats.org/spreadsheetml/2006/main" count="642" uniqueCount="301">
  <si>
    <t>ITEM</t>
  </si>
  <si>
    <t>QTY</t>
  </si>
  <si>
    <t>$ AMOUNT</t>
  </si>
  <si>
    <t>L.F.</t>
  </si>
  <si>
    <t>S.F.</t>
  </si>
  <si>
    <t>EA.</t>
  </si>
  <si>
    <t>10"</t>
  </si>
  <si>
    <t>REMOVE EXISTING SEWER</t>
  </si>
  <si>
    <t>SEWER</t>
  </si>
  <si>
    <t>WATER</t>
  </si>
  <si>
    <t>6"</t>
  </si>
  <si>
    <t>8"</t>
  </si>
  <si>
    <t>FIRE HYDRANT</t>
  </si>
  <si>
    <t>STORM DRAIN</t>
  </si>
  <si>
    <t>CATCH BASIN</t>
  </si>
  <si>
    <t>PARKWAY TREE WITH IRRIGATION</t>
  </si>
  <si>
    <t>CONCRETE</t>
  </si>
  <si>
    <t>DRIVE APPROACHES</t>
  </si>
  <si>
    <t xml:space="preserve">Computed By  </t>
  </si>
  <si>
    <t>UNIT</t>
  </si>
  <si>
    <t>COST</t>
  </si>
  <si>
    <t>LIGHTING</t>
  </si>
  <si>
    <t>TRANSITION STRUCTURE</t>
  </si>
  <si>
    <t>MANHOLE</t>
  </si>
  <si>
    <t>WATER SERVICE</t>
  </si>
  <si>
    <t>RELEASE / BLOW-OFF</t>
  </si>
  <si>
    <t>WATER / FIRE MAIN</t>
  </si>
  <si>
    <t>HOT TAP WITH VALVE</t>
  </si>
  <si>
    <t>BACKFLOW  ($1000/IN)</t>
  </si>
  <si>
    <t>L.S.</t>
  </si>
  <si>
    <t>Sub-Total</t>
  </si>
  <si>
    <t>LATERAL</t>
  </si>
  <si>
    <t>MONITORING MANHOLE</t>
  </si>
  <si>
    <t>PAVING</t>
  </si>
  <si>
    <t>ENGINEERING DEPARTMENT</t>
  </si>
  <si>
    <t>For Encroachment Permit Fee Calculation</t>
  </si>
  <si>
    <t>STREET</t>
  </si>
  <si>
    <t xml:space="preserve">A.  </t>
  </si>
  <si>
    <t xml:space="preserve">B.  </t>
  </si>
  <si>
    <t xml:space="preserve">C.  </t>
  </si>
  <si>
    <t xml:space="preserve">D.  </t>
  </si>
  <si>
    <t>Summary of Estimated Cost of Construction in Public Right-Of-Way</t>
  </si>
  <si>
    <t>Street Improvements</t>
  </si>
  <si>
    <t>Street Improvements Sub-Total</t>
  </si>
  <si>
    <t>(Sub-Total Transferred to Item "A" on Summary Sheet)</t>
  </si>
  <si>
    <t>Water Improvements</t>
  </si>
  <si>
    <t>Sewer Improvements</t>
  </si>
  <si>
    <t>Storm Drain Improvements</t>
  </si>
  <si>
    <t>Water Improvements Sub-Total</t>
  </si>
  <si>
    <t>Sewer Improvements Sub-Total</t>
  </si>
  <si>
    <t>Storm Drain Improvements Sub-Total</t>
  </si>
  <si>
    <t>(Sub-Total Transferred to Item "D" on Summary Sheet)</t>
  </si>
  <si>
    <t>(Sub-Total Transferred to Item "C" on Summary Sheet)</t>
  </si>
  <si>
    <t>(Sub-Total Transferred to Item "B" on Summary Sheet)</t>
  </si>
  <si>
    <t xml:space="preserve">Project Number  </t>
  </si>
  <si>
    <t>For Plan Check Fee Calculation</t>
  </si>
  <si>
    <t xml:space="preserve">Labor and Material Bond  </t>
  </si>
  <si>
    <t xml:space="preserve">Performance Bond  </t>
  </si>
  <si>
    <t>Maintenance Bond*</t>
  </si>
  <si>
    <t>* To be provided prior to release of Performance Bond</t>
  </si>
  <si>
    <t>WATER MAIN</t>
  </si>
  <si>
    <t>SEWER MAIN</t>
  </si>
  <si>
    <t>STORM DRAIN MAIN</t>
  </si>
  <si>
    <t>=</t>
  </si>
  <si>
    <t>DRAINAGE</t>
  </si>
  <si>
    <t>SAWCUT</t>
  </si>
  <si>
    <t>Plan Check Fee</t>
  </si>
  <si>
    <t>Ton</t>
  </si>
  <si>
    <t>A.C. PAVEMENT REMOVAL</t>
  </si>
  <si>
    <t>C.Y.</t>
  </si>
  <si>
    <t>PREPARATION OF SUBGRADE</t>
  </si>
  <si>
    <t>REMOVAL OF CONCRETE</t>
  </si>
  <si>
    <t xml:space="preserve">SIDEWALK </t>
  </si>
  <si>
    <t>NEW TRAFFIC SIGNAL</t>
  </si>
  <si>
    <t>REMOVE EXISTING SIGNAL</t>
  </si>
  <si>
    <t>REFLECTOR SIGN AND POST</t>
  </si>
  <si>
    <t>TRAFFIC SIGN AND POST</t>
  </si>
  <si>
    <t>UTILITY POLES</t>
  </si>
  <si>
    <t>GATE VALVE</t>
  </si>
  <si>
    <t>12"</t>
  </si>
  <si>
    <t>16"</t>
  </si>
  <si>
    <t xml:space="preserve">HOT TAP </t>
  </si>
  <si>
    <t>CLEANOUT</t>
  </si>
  <si>
    <t>WYE 4" x 8" TYPICAL</t>
  </si>
  <si>
    <t>24" X 36" CMPA (10 GUAGE)</t>
  </si>
  <si>
    <t>27" X 43" CMPA (10 GUAGE)</t>
  </si>
  <si>
    <t>E.A.</t>
  </si>
  <si>
    <t>OUTLET STRUCTURE</t>
  </si>
  <si>
    <t>Date</t>
  </si>
  <si>
    <t xml:space="preserve">Location  </t>
  </si>
  <si>
    <t xml:space="preserve"> Contact Phone No. </t>
  </si>
  <si>
    <t xml:space="preserve">Date  </t>
  </si>
  <si>
    <t>TOTAL ESTIMATED CONSTRUCTION COST</t>
  </si>
  <si>
    <t>Construction Inspection Fee</t>
  </si>
  <si>
    <t>ENCROACHMENT PERMIT FEE TOTAL</t>
  </si>
  <si>
    <t>Project Number</t>
  </si>
  <si>
    <t>Location</t>
  </si>
  <si>
    <t>Computed By</t>
  </si>
  <si>
    <t>Contact Phone No.</t>
  </si>
  <si>
    <t>Date:</t>
  </si>
  <si>
    <t>Approved By:</t>
  </si>
  <si>
    <t xml:space="preserve">Contact Phone No. </t>
  </si>
  <si>
    <t>SECURITY  (BOND) AMOUNTS</t>
  </si>
  <si>
    <t>Monumentation Cash Deposit**</t>
  </si>
  <si>
    <t>CONSTRUCTION ITEM DESCRIPTION</t>
  </si>
  <si>
    <t>COST/UNIT</t>
  </si>
  <si>
    <t xml:space="preserve">Construction Cost Estimate Form  </t>
  </si>
  <si>
    <t>Total Cost</t>
  </si>
  <si>
    <t>per Item</t>
  </si>
  <si>
    <t>TRENCH BACKFILL AND COMPACTION</t>
  </si>
  <si>
    <t>Min</t>
  </si>
  <si>
    <t>OTHER</t>
  </si>
  <si>
    <t xml:space="preserve">CURB &amp; GUTTER </t>
  </si>
  <si>
    <t xml:space="preserve">CROSS GUTTER/SPANDREL </t>
  </si>
  <si>
    <t>WHEELCHAIR RAMP</t>
  </si>
  <si>
    <t>TRAFFIC ISLAND</t>
  </si>
  <si>
    <t>RESIDENTIAL</t>
  </si>
  <si>
    <t>COMMERCIAL</t>
  </si>
  <si>
    <t>SIGNS</t>
  </si>
  <si>
    <t>REPLACE/RESTORE T.S. DETECTION LOOP</t>
  </si>
  <si>
    <t>RP 2" AND SMALLER</t>
  </si>
  <si>
    <t>Construction Cost Estimate form</t>
  </si>
  <si>
    <t>DROP MANHOLE</t>
  </si>
  <si>
    <t>MONITORING FACILITY / NON TRAFFIC AREA</t>
  </si>
  <si>
    <t>REMOVE/ABANDON  EXISTING MANHOLE</t>
  </si>
  <si>
    <t>OIL/GREASE INTERCEPTOR NOT IN STREET</t>
  </si>
  <si>
    <t>UP TO 12" DIAMETER</t>
  </si>
  <si>
    <t>GREATER THAN 12" DIAMETER</t>
  </si>
  <si>
    <t>INLET STRUCTURE</t>
  </si>
  <si>
    <t>Construction Cost Estimate Form</t>
  </si>
  <si>
    <t xml:space="preserve">PARKWAY DRAIN </t>
  </si>
  <si>
    <t>STREET NAME SIGN</t>
  </si>
  <si>
    <t xml:space="preserve">STRIPING </t>
  </si>
  <si>
    <t>10" INC. EXC., BACKFILL &amp; PVMT RESTORATION</t>
  </si>
  <si>
    <t>12" INC. EXC., BACKFILL &amp; PVMT RESTORATION</t>
  </si>
  <si>
    <t>16" INC. EXC., BACKFILL &amp; PVMT RESTORATION</t>
  </si>
  <si>
    <t xml:space="preserve">  8" INC. EXC., BACKFILL &amp; PVMT RESTORATION</t>
  </si>
  <si>
    <t>AIR RELEASE VALVE</t>
  </si>
  <si>
    <t>BLOW-OFF VALVE</t>
  </si>
  <si>
    <t>DDC ABOVE GROUND (UP TO 6" DIAMETER)</t>
  </si>
  <si>
    <t>CONNECTION TO EXISTING 6" MAIN</t>
  </si>
  <si>
    <t xml:space="preserve">CONNECTION TO EXISTING 8" MAIN </t>
  </si>
  <si>
    <t>CONNECTION TO EXISTING 12" MAIN</t>
  </si>
  <si>
    <t>INSTALL TEE</t>
  </si>
  <si>
    <t>REMOVE EXISTING BLIND FLANGE</t>
  </si>
  <si>
    <t>6" &amp; SMALLER VCP SEWER LATERAL / PAVED STREET</t>
  </si>
  <si>
    <t>SEWER MAIN (VCP ONLY)</t>
  </si>
  <si>
    <t>VAULT</t>
  </si>
  <si>
    <t>LOCAL DEPRESSION FOR UP TO 10' WIDE CB</t>
  </si>
  <si>
    <t>LOCAL DEPRESSION FOR &gt; 10' WIDE CB</t>
  </si>
  <si>
    <t xml:space="preserve">                                                  (For Subdivision Maps Only)</t>
  </si>
  <si>
    <t>Project Cost Estimate</t>
  </si>
  <si>
    <t>Attached project estimate prepared by (or under the direction of)</t>
  </si>
  <si>
    <t>RCE No.</t>
  </si>
  <si>
    <t>Exp. Date:</t>
  </si>
  <si>
    <t xml:space="preserve">Civil Engineer Stamp </t>
  </si>
  <si>
    <t>(100% of estimated cost)</t>
  </si>
  <si>
    <t xml:space="preserve">     (10% of Performance Bond)</t>
  </si>
  <si>
    <t xml:space="preserve">LANDSCAPE </t>
  </si>
  <si>
    <t>(INCLUDING IRRIGATION FACILITIES)</t>
  </si>
  <si>
    <t>THERMOPLASTIC LEGEND</t>
  </si>
  <si>
    <t>TRAFFIC SIGNAL INTERCONNECT CONDUIT</t>
  </si>
  <si>
    <t>ADD LEFT TURN PHASING</t>
  </si>
  <si>
    <t>Signature of Registered Civil Engineer</t>
  </si>
  <si>
    <t xml:space="preserve">PAINTED LEGEND                                           </t>
  </si>
  <si>
    <t>)</t>
  </si>
  <si>
    <t>10% Contingency</t>
  </si>
  <si>
    <t xml:space="preserve">TRAFFIC CONTROL </t>
  </si>
  <si>
    <t>TRAFFIC CONTROL</t>
  </si>
  <si>
    <t>Recycled Water Improvements</t>
  </si>
  <si>
    <t xml:space="preserve">E.  </t>
  </si>
  <si>
    <t>RECYCLED WATER</t>
  </si>
  <si>
    <t>(Sub-Total Transferred to Item "E" on Summary Sheet)</t>
  </si>
  <si>
    <t>TRAFFIC CONTROL PERMIT FEE</t>
  </si>
  <si>
    <t>MOBILIZATION, SWPPP, EROSION CONTROL</t>
  </si>
  <si>
    <t>FIBER OPTIC</t>
  </si>
  <si>
    <t xml:space="preserve">A.C. PAVEMENT </t>
  </si>
  <si>
    <r>
      <t>REMOVAL</t>
    </r>
    <r>
      <rPr>
        <sz val="10"/>
        <rFont val="Arial"/>
        <family val="2"/>
      </rPr>
      <t xml:space="preserve"> </t>
    </r>
  </si>
  <si>
    <t>CONDUIT PLACEMENT TRENCH/BORE (INCLUDES HANDHOLES)</t>
  </si>
  <si>
    <t>(ARTERIAL/COLLECTOR STREETS - MAIN BACKBONE)</t>
  </si>
  <si>
    <t>IN-TRACT LOCAL STREETS</t>
  </si>
  <si>
    <t xml:space="preserve">FIBER TRENCH </t>
  </si>
  <si>
    <t xml:space="preserve">HANDHOLE - FLOWER POT (FP) </t>
  </si>
  <si>
    <t>NEIGHBORHOOD EDGE AND/OR MEDIAN LANDSCAPING</t>
  </si>
  <si>
    <t>PARKWAY  LANDSCAPING</t>
  </si>
  <si>
    <t xml:space="preserve">NEIGHBORHOOD EDGE AND/OR MEDIAN TREE </t>
  </si>
  <si>
    <t>Fiber Optic</t>
  </si>
  <si>
    <t>Parkway Landscape</t>
  </si>
  <si>
    <t xml:space="preserve"> Neighborhood Edge and or Median Landscape</t>
  </si>
  <si>
    <t xml:space="preserve">F.  </t>
  </si>
  <si>
    <t xml:space="preserve">G.  </t>
  </si>
  <si>
    <t>LANDSCAPING</t>
  </si>
  <si>
    <t>(A+B+C+D+E+F+G)</t>
  </si>
  <si>
    <t>(A+B+C+D+E)</t>
  </si>
  <si>
    <t>Utility Poles</t>
  </si>
  <si>
    <t>MODIFY EXISTING SIGNAL (STREET WIDENING, PER CORNER)</t>
  </si>
  <si>
    <t xml:space="preserve">A.C. BERM </t>
  </si>
  <si>
    <t>2" GRIND UP TO 5' IN WIDTH</t>
  </si>
  <si>
    <t>SLURRY SEAL (RPM TYPE II)</t>
  </si>
  <si>
    <t xml:space="preserve">P.C.C. CURB ONLY </t>
  </si>
  <si>
    <t>HANDHOLE - HH-3</t>
  </si>
  <si>
    <t>HANDHOLE - HH-4</t>
  </si>
  <si>
    <t>PERMIT FEE</t>
  </si>
  <si>
    <t xml:space="preserve">Refundable Cash Deposit </t>
  </si>
  <si>
    <t>(Collect only if security not posted with Final Map)</t>
  </si>
  <si>
    <t>For Office Use Only</t>
  </si>
  <si>
    <t>For Security (i.e. Bond) Amount</t>
  </si>
  <si>
    <t>CONTINGENCY FOR UNSIGNED PLANS (10%)</t>
  </si>
  <si>
    <t xml:space="preserve">TOTAL SECURITY (i.e. BOND) ESTIMATE AMOUNT </t>
  </si>
  <si>
    <t xml:space="preserve">    (100% of estimated cost)</t>
  </si>
  <si>
    <t>Total Length in feet to be constructed</t>
  </si>
  <si>
    <t>C.</t>
  </si>
  <si>
    <t>B.</t>
  </si>
  <si>
    <t>A.</t>
  </si>
  <si>
    <t>D.</t>
  </si>
  <si>
    <t>IMPORT FILL (INCLUDING COMPACTION)</t>
  </si>
  <si>
    <t xml:space="preserve">REMOVAL OF BERM, A.C. OR P.C.C. </t>
  </si>
  <si>
    <t>STREET LIGHT SERVICE PEDESTAL</t>
  </si>
  <si>
    <t>STREET LIGHT SERVICE DUAL PEDESTAL</t>
  </si>
  <si>
    <t>ADJUSTMENT TO GRADE</t>
  </si>
  <si>
    <t xml:space="preserve">MANHOLE </t>
  </si>
  <si>
    <t xml:space="preserve">WATER VALVE </t>
  </si>
  <si>
    <t xml:space="preserve">CLEANOUT </t>
  </si>
  <si>
    <t xml:space="preserve">TRAFFIC SIGNAL INTERCONNECT CONDUIT &amp; CABLE </t>
  </si>
  <si>
    <t>RELOCATION OF POLE</t>
  </si>
  <si>
    <t>TRAFFIC SIGNALS</t>
  </si>
  <si>
    <t>UNDERGROUNDING OF POWER LINES</t>
  </si>
  <si>
    <t xml:space="preserve">UNDERGROUNDING OF COMMUNICATION LINES </t>
  </si>
  <si>
    <t>FIBER CONDUIT PLACEMENT</t>
  </si>
  <si>
    <t xml:space="preserve">1" WATER SERVICE WITH METER BOX </t>
  </si>
  <si>
    <t>(EXCLUDES AC REMOVAL AND REPLACEMENT)</t>
  </si>
  <si>
    <t xml:space="preserve">2" WATER SERVICE WITH METER BOX </t>
  </si>
  <si>
    <t>CONCRETE THRUST BLOCK</t>
  </si>
  <si>
    <t xml:space="preserve">  6"  IN EASEMENT AREA ONLY (NOT IN PAVED STREET)</t>
  </si>
  <si>
    <t xml:space="preserve">  8"  IN EASEMENT AREA ONLY (NOT IN PAVED STREET)</t>
  </si>
  <si>
    <t>10"  IN EASEMENT AREA ONLY (NOT IN PAVED STREET)</t>
  </si>
  <si>
    <t xml:space="preserve">CONNECTION TO  8" MAIN </t>
  </si>
  <si>
    <t>CONNECTION TO 12" MAIN</t>
  </si>
  <si>
    <t>8" INC. EXCAVATION, BACKFILL &amp; PAVEMENT RESTORATION</t>
  </si>
  <si>
    <t>10" INC. EXCAVATION, BACKFILL &amp; PAVEMENT RESTORATION</t>
  </si>
  <si>
    <t>12" INC. EXCAVATION, BACKFILL &amp; PAVEMENT RESTORATION</t>
  </si>
  <si>
    <t>15" INC. EXCAVATION, BACKFILL &amp; PAVEMENT RESTORATION</t>
  </si>
  <si>
    <t>18" INC. EXCAVATION, BACKFILL &amp; PAVEMENT RESTORATION</t>
  </si>
  <si>
    <t>21" INC. EXCAVATION, BACKFILL &amp; PAVEMENT RESTORATION</t>
  </si>
  <si>
    <t>24" INC. EXCAVATION, BACKFILL &amp; PAVEMENT RESTORATION</t>
  </si>
  <si>
    <t>SEWER CHIMNEY</t>
  </si>
  <si>
    <t>SEWER SADDLE</t>
  </si>
  <si>
    <t>6" &amp; SMALLER VCP SEWER LATERAL / EASEMENT</t>
  </si>
  <si>
    <r>
      <t xml:space="preserve">STORM DRAIN </t>
    </r>
    <r>
      <rPr>
        <sz val="10"/>
        <rFont val="Arial"/>
        <family val="2"/>
      </rPr>
      <t>(RCP SIZE X $3.25 / INCH OF I.D. UP TO 60" DIAMETER)</t>
    </r>
  </si>
  <si>
    <t>7' WIDE - CB WITH SCREEN INLET</t>
  </si>
  <si>
    <t>10' WIDE- CB WITH SCREEN INLET</t>
  </si>
  <si>
    <t>14' WIDE - CB WITH SCREEN INLET</t>
  </si>
  <si>
    <t>21' WIDE - CB WITH SCREEN INLET</t>
  </si>
  <si>
    <t>CATCH BASIN LESS THAN 7' IN WIDE</t>
  </si>
  <si>
    <t>63" RCP INC. EXC., BACKFILL &amp; PAVEMENT RESTORATION</t>
  </si>
  <si>
    <t>66" RCP INC. EXC., BACKFILL &amp; PAVEMENT RESTORATION</t>
  </si>
  <si>
    <t>72" RCP INC. EXC., BACKFILL &amp; PAVEMENT RESTORATION</t>
  </si>
  <si>
    <t>78" RCP INC. EXC., BACKFILL &amp; PAVEMENT RESTORATION</t>
  </si>
  <si>
    <t>81" RCP INC. EXC., BACKFILL &amp; PAVEMENT RESTORATION</t>
  </si>
  <si>
    <t>84" RCP INC. EXC., BACKFILL &amp; PAVEMENT RESTORATION</t>
  </si>
  <si>
    <t>90" RCP INC. EXC., BACKFILL &amp; PAVEMENT RESTORATION</t>
  </si>
  <si>
    <t>96" RCP INC. EXC., BACKFILL &amp; PAVEMENT RESTORATION</t>
  </si>
  <si>
    <t>102" RCP INC. EXC., BACKFILL &amp; PAVEMENT RESTORATION</t>
  </si>
  <si>
    <t>108" RCP INC. EXC., BACKFILL &amp; PAVEMENT RESTORATION</t>
  </si>
  <si>
    <t xml:space="preserve">4' X 6' RCB </t>
  </si>
  <si>
    <t>(INC. EXCAVATION, BACKFILL &amp; PAVEMENT RESTORATION)</t>
  </si>
  <si>
    <t xml:space="preserve">7' X 6' RCB </t>
  </si>
  <si>
    <t>7' X 8.5' RCB</t>
  </si>
  <si>
    <t xml:space="preserve">8' X 11'  RCB </t>
  </si>
  <si>
    <t>7' X 9.5' RCB</t>
  </si>
  <si>
    <t>8' X 13'  RCB</t>
  </si>
  <si>
    <t xml:space="preserve">9' X 9'  RCB </t>
  </si>
  <si>
    <t xml:space="preserve">9' X 12'  RCB </t>
  </si>
  <si>
    <t>Subtotal</t>
  </si>
  <si>
    <t>(Exc. Utility Poles Section)</t>
  </si>
  <si>
    <t>(Inc. Neighborhood Edge and Median)</t>
  </si>
  <si>
    <t xml:space="preserve">STREET </t>
  </si>
  <si>
    <t xml:space="preserve">  (Exc. Landscape &amp; Utility Poles Sections)</t>
  </si>
  <si>
    <t>(No. of Monmuments to set:</t>
  </si>
  <si>
    <t>**To be provided if monumentation is not completed by the time of Final (Parcel) Map approval</t>
  </si>
  <si>
    <t xml:space="preserve">E. </t>
  </si>
  <si>
    <t>BREAK-OFF TYPE FIRE HYDRANT (INC. CONNECTION)</t>
  </si>
  <si>
    <t>AIR RELEASE VALVE (INC. CONNECTION)</t>
  </si>
  <si>
    <t>BLOW-OFF VALVE (INC. CONNECTION)</t>
  </si>
  <si>
    <t>4" HOUSE CONNECTION TO SEWER MAIN IN STREET</t>
  </si>
  <si>
    <r>
      <t xml:space="preserve">8" &amp; SMALLER IN EASEMENT AREA ONLY </t>
    </r>
    <r>
      <rPr>
        <sz val="9"/>
        <rFont val="Arial"/>
        <family val="2"/>
      </rPr>
      <t>(NOT IN PAVED STREET)</t>
    </r>
  </si>
  <si>
    <r>
      <t xml:space="preserve">10" IN EASEMENT AREA ONLY </t>
    </r>
    <r>
      <rPr>
        <sz val="9"/>
        <rFont val="Arial"/>
        <family val="2"/>
      </rPr>
      <t>(NOT IN PAVED STREET)</t>
    </r>
  </si>
  <si>
    <r>
      <t xml:space="preserve">12" &amp; LARGER IN EASEMENT AREA ONLY </t>
    </r>
    <r>
      <rPr>
        <sz val="9"/>
        <rFont val="Arial"/>
        <family val="2"/>
      </rPr>
      <t>(NOT IN PAVED STREET)</t>
    </r>
  </si>
  <si>
    <t xml:space="preserve">18" RCP OR SMALLER </t>
  </si>
  <si>
    <t>(INC. EXC., BACKFILL &amp; PAVEMENT RESTORATION)</t>
  </si>
  <si>
    <t>REINFORCED CONCRETE BOX</t>
  </si>
  <si>
    <t xml:space="preserve">SIGNING &amp; STRIPING LOCAL  STREET      </t>
  </si>
  <si>
    <t>SIGNING &amp; STRIPING COLLECTOR STREET</t>
  </si>
  <si>
    <t xml:space="preserve">SIGNING &amp; STRIPING ARTERIAL  STREET   </t>
  </si>
  <si>
    <r>
      <t xml:space="preserve">STREET LIGHT - 70, 100 WATT </t>
    </r>
    <r>
      <rPr>
        <sz val="8"/>
        <rFont val="Arial"/>
        <family val="2"/>
      </rPr>
      <t>(INCLUDING CONDUIT &amp; PULL BOXES)</t>
    </r>
  </si>
  <si>
    <r>
      <t xml:space="preserve">                        - 150, 250 WATT </t>
    </r>
    <r>
      <rPr>
        <sz val="8"/>
        <rFont val="Arial"/>
        <family val="2"/>
      </rPr>
      <t>(INCLUDING CONDUIT &amp; PULL BOXES)</t>
    </r>
  </si>
  <si>
    <t>* To be provided to the Fiscal Services Department</t>
  </si>
  <si>
    <t>A.C. UP TO 6" THICKNESS</t>
  </si>
  <si>
    <t>CRUSHED AGREGGATE BASE UP TO 8" THICKNESS</t>
  </si>
  <si>
    <t xml:space="preserve">*A.C. PAVEMENT  ($0.39/IN/S.F. A.C. &amp; $0.19/IN/S.F. CAB) </t>
  </si>
  <si>
    <r>
      <t xml:space="preserve">CONCRETE PAVEMENT </t>
    </r>
    <r>
      <rPr>
        <sz val="8"/>
        <rFont val="Arial"/>
        <family val="2"/>
      </rPr>
      <t>(PCC - REINFORCED, UP TO 10" THICKNESS)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</si>
</sst>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$-409]#,##0.00"/>
    <numFmt numFmtId="165" formatCode="&quot;$&quot;#,##0.00"/>
    <numFmt numFmtId="166" formatCode="_([$$-409]* #,##0.00_);_([$$-409]* \(#,##0.00\);_([$$-409]* &quot;-&quot;??_);_(@_)"/>
  </numFmts>
  <fonts count="3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i/>
      <sz val="14"/>
      <color indexed="10"/>
      <name val="Arial"/>
      <family val="2"/>
    </font>
    <font>
      <i/>
      <sz val="8"/>
      <name val="Arial"/>
      <family val="2"/>
    </font>
    <font>
      <sz val="14"/>
      <color indexed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8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 applyProtection="1">
      <alignment horizontal="right"/>
      <protection locked="0"/>
    </xf>
    <xf numFmtId="0" fontId="1" fillId="0" borderId="2" xfId="0" applyFont="1" applyBorder="1" applyAlignment="1"/>
    <xf numFmtId="164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/>
    <xf numFmtId="164" fontId="1" fillId="0" borderId="2" xfId="0" applyNumberFormat="1" applyFont="1" applyBorder="1" applyProtection="1">
      <protection locked="0"/>
    </xf>
    <xf numFmtId="0" fontId="1" fillId="0" borderId="3" xfId="0" applyFont="1" applyBorder="1" applyAlignment="1">
      <alignment horizontal="left"/>
    </xf>
    <xf numFmtId="0" fontId="0" fillId="0" borderId="3" xfId="0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/>
    <xf numFmtId="165" fontId="1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3" fillId="0" borderId="0" xfId="0" applyFont="1" applyBorder="1" applyAlignment="1"/>
    <xf numFmtId="0" fontId="1" fillId="0" borderId="0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/>
    <xf numFmtId="0" fontId="5" fillId="0" borderId="0" xfId="0" applyFont="1" applyAlignment="1">
      <alignment horizontal="centerContinuous" vertical="center"/>
    </xf>
    <xf numFmtId="0" fontId="7" fillId="0" borderId="0" xfId="0" applyFont="1"/>
    <xf numFmtId="0" fontId="8" fillId="0" borderId="0" xfId="0" applyFont="1"/>
    <xf numFmtId="165" fontId="0" fillId="0" borderId="0" xfId="0" applyNumberFormat="1"/>
    <xf numFmtId="165" fontId="8" fillId="0" borderId="0" xfId="0" applyNumberFormat="1" applyFont="1"/>
    <xf numFmtId="165" fontId="8" fillId="0" borderId="7" xfId="0" applyNumberFormat="1" applyFont="1" applyBorder="1"/>
    <xf numFmtId="0" fontId="8" fillId="0" borderId="0" xfId="0" applyFont="1" applyAlignment="1">
      <alignment horizontal="right"/>
    </xf>
    <xf numFmtId="0" fontId="5" fillId="0" borderId="0" xfId="0" applyFont="1"/>
    <xf numFmtId="0" fontId="9" fillId="0" borderId="0" xfId="0" applyFont="1"/>
    <xf numFmtId="165" fontId="8" fillId="0" borderId="0" xfId="0" applyNumberFormat="1" applyFont="1" applyBorder="1" applyProtection="1">
      <protection locked="0" hidden="1"/>
    </xf>
    <xf numFmtId="0" fontId="10" fillId="0" borderId="0" xfId="0" applyFont="1" applyAlignment="1">
      <alignment horizontal="right"/>
    </xf>
    <xf numFmtId="0" fontId="1" fillId="0" borderId="2" xfId="0" applyFont="1" applyBorder="1" applyAlignment="1">
      <alignment horizontal="centerContinuous"/>
    </xf>
    <xf numFmtId="165" fontId="1" fillId="0" borderId="9" xfId="0" applyNumberFormat="1" applyFont="1" applyBorder="1" applyAlignment="1">
      <alignment horizontal="right"/>
    </xf>
    <xf numFmtId="0" fontId="8" fillId="0" borderId="0" xfId="0" applyFont="1" applyAlignment="1">
      <alignment horizontal="centerContinuous"/>
    </xf>
    <xf numFmtId="165" fontId="8" fillId="0" borderId="0" xfId="0" applyNumberFormat="1" applyFont="1" applyBorder="1"/>
    <xf numFmtId="165" fontId="8" fillId="0" borderId="1" xfId="0" applyNumberFormat="1" applyFont="1" applyBorder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0" fontId="4" fillId="0" borderId="0" xfId="0" applyFont="1"/>
    <xf numFmtId="0" fontId="6" fillId="0" borderId="2" xfId="0" applyFont="1" applyBorder="1" applyAlignment="1"/>
    <xf numFmtId="0" fontId="7" fillId="0" borderId="0" xfId="0" applyFont="1" applyAlignment="1">
      <alignment horizontal="right"/>
    </xf>
    <xf numFmtId="0" fontId="6" fillId="0" borderId="0" xfId="0" applyFont="1"/>
    <xf numFmtId="165" fontId="6" fillId="0" borderId="0" xfId="0" applyNumberFormat="1" applyFont="1"/>
    <xf numFmtId="165" fontId="6" fillId="0" borderId="0" xfId="0" applyNumberFormat="1" applyFont="1" applyBorder="1"/>
    <xf numFmtId="165" fontId="4" fillId="0" borderId="0" xfId="0" applyNumberFormat="1" applyFont="1"/>
    <xf numFmtId="0" fontId="6" fillId="0" borderId="0" xfId="0" applyFont="1" applyBorder="1"/>
    <xf numFmtId="165" fontId="6" fillId="0" borderId="0" xfId="0" applyNumberFormat="1" applyFont="1" applyBorder="1" applyProtection="1">
      <protection locked="0" hidden="1"/>
    </xf>
    <xf numFmtId="165" fontId="7" fillId="0" borderId="0" xfId="0" applyNumberFormat="1" applyFont="1" applyAlignment="1">
      <alignment horizontal="right"/>
    </xf>
    <xf numFmtId="165" fontId="1" fillId="0" borderId="4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165" fontId="5" fillId="0" borderId="4" xfId="0" applyNumberFormat="1" applyFont="1" applyBorder="1" applyAlignment="1">
      <alignment horizontal="right" vertical="center"/>
    </xf>
    <xf numFmtId="165" fontId="9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8" fillId="0" borderId="0" xfId="0" applyFont="1" applyAlignment="1">
      <alignment horizontal="centerContinuous" vertical="center"/>
    </xf>
    <xf numFmtId="0" fontId="1" fillId="0" borderId="2" xfId="0" applyFont="1" applyBorder="1" applyAlignment="1">
      <alignment horizontal="left"/>
    </xf>
    <xf numFmtId="0" fontId="4" fillId="0" borderId="0" xfId="0" quotePrefix="1" applyFont="1" applyAlignment="1">
      <alignment horizontal="center"/>
    </xf>
    <xf numFmtId="165" fontId="4" fillId="0" borderId="0" xfId="0" applyNumberFormat="1" applyFont="1" applyAlignment="1">
      <alignment horizontal="left"/>
    </xf>
    <xf numFmtId="3" fontId="9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1" fillId="0" borderId="6" xfId="0" applyNumberFormat="1" applyFont="1" applyBorder="1" applyAlignment="1"/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0" xfId="0" applyFont="1"/>
    <xf numFmtId="0" fontId="15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left"/>
    </xf>
    <xf numFmtId="164" fontId="1" fillId="0" borderId="9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 vertical="center"/>
    </xf>
    <xf numFmtId="165" fontId="6" fillId="0" borderId="4" xfId="0" applyNumberFormat="1" applyFont="1" applyBorder="1" applyAlignment="1"/>
    <xf numFmtId="0" fontId="5" fillId="0" borderId="5" xfId="0" applyFont="1" applyBorder="1" applyAlignment="1">
      <alignment horizontal="right"/>
    </xf>
    <xf numFmtId="14" fontId="0" fillId="0" borderId="1" xfId="0" applyNumberFormat="1" applyBorder="1" applyAlignment="1">
      <alignment horizontal="left"/>
    </xf>
    <xf numFmtId="0" fontId="0" fillId="0" borderId="0" xfId="0" applyFill="1" applyBorder="1"/>
    <xf numFmtId="0" fontId="0" fillId="0" borderId="0" xfId="0" applyFill="1" applyAlignment="1">
      <alignment horizontal="right"/>
    </xf>
    <xf numFmtId="0" fontId="0" fillId="0" borderId="1" xfId="0" applyFill="1" applyBorder="1"/>
    <xf numFmtId="165" fontId="9" fillId="0" borderId="0" xfId="0" applyNumberFormat="1" applyFont="1" applyAlignment="1"/>
    <xf numFmtId="0" fontId="16" fillId="0" borderId="0" xfId="0" applyFont="1"/>
    <xf numFmtId="0" fontId="16" fillId="0" borderId="0" xfId="0" applyFont="1" applyAlignment="1">
      <alignment horizontal="right"/>
    </xf>
    <xf numFmtId="14" fontId="0" fillId="0" borderId="3" xfId="0" applyNumberFormat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1" fillId="0" borderId="9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164" fontId="1" fillId="0" borderId="3" xfId="0" applyNumberFormat="1" applyFont="1" applyBorder="1" applyProtection="1">
      <protection locked="0"/>
    </xf>
    <xf numFmtId="14" fontId="0" fillId="0" borderId="0" xfId="0" applyNumberFormat="1" applyBorder="1" applyAlignment="1">
      <alignment horizontal="left"/>
    </xf>
    <xf numFmtId="0" fontId="1" fillId="0" borderId="9" xfId="0" applyFont="1" applyBorder="1" applyAlignment="1">
      <alignment horizontal="centerContinuous"/>
    </xf>
    <xf numFmtId="0" fontId="0" fillId="0" borderId="1" xfId="0" applyBorder="1" applyAlignment="1">
      <alignment horizontal="right"/>
    </xf>
    <xf numFmtId="0" fontId="5" fillId="0" borderId="3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11" xfId="0" applyFont="1" applyBorder="1" applyAlignment="1">
      <alignment horizontal="centerContinuous" vertical="center"/>
    </xf>
    <xf numFmtId="0" fontId="4" fillId="0" borderId="1" xfId="0" applyFont="1" applyBorder="1" applyAlignment="1"/>
    <xf numFmtId="0" fontId="0" fillId="0" borderId="0" xfId="0" applyBorder="1" applyAlignment="1">
      <alignment horizontal="centerContinuous"/>
    </xf>
    <xf numFmtId="0" fontId="0" fillId="0" borderId="2" xfId="0" applyBorder="1"/>
    <xf numFmtId="0" fontId="0" fillId="0" borderId="1" xfId="0" applyFill="1" applyBorder="1" applyAlignment="1">
      <alignment horizontal="centerContinuous"/>
    </xf>
    <xf numFmtId="0" fontId="0" fillId="0" borderId="9" xfId="0" applyBorder="1" applyAlignment="1"/>
    <xf numFmtId="0" fontId="0" fillId="0" borderId="0" xfId="0" applyFill="1" applyBorder="1" applyAlignment="1"/>
    <xf numFmtId="164" fontId="16" fillId="0" borderId="2" xfId="0" applyNumberFormat="1" applyFont="1" applyBorder="1" applyProtection="1">
      <protection locked="0"/>
    </xf>
    <xf numFmtId="0" fontId="16" fillId="0" borderId="3" xfId="0" applyFont="1" applyBorder="1" applyAlignment="1"/>
    <xf numFmtId="0" fontId="1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3" xfId="0" applyNumberFormat="1" applyBorder="1"/>
    <xf numFmtId="0" fontId="0" fillId="0" borderId="0" xfId="0" applyNumberFormat="1" applyBorder="1"/>
    <xf numFmtId="0" fontId="0" fillId="0" borderId="12" xfId="0" applyBorder="1"/>
    <xf numFmtId="0" fontId="11" fillId="0" borderId="0" xfId="0" applyFont="1"/>
    <xf numFmtId="0" fontId="11" fillId="0" borderId="12" xfId="0" applyFont="1" applyBorder="1"/>
    <xf numFmtId="0" fontId="0" fillId="0" borderId="16" xfId="0" applyBorder="1"/>
    <xf numFmtId="0" fontId="0" fillId="0" borderId="17" xfId="0" applyBorder="1"/>
    <xf numFmtId="0" fontId="0" fillId="0" borderId="23" xfId="0" applyBorder="1"/>
    <xf numFmtId="0" fontId="0" fillId="0" borderId="19" xfId="0" applyBorder="1"/>
    <xf numFmtId="0" fontId="0" fillId="0" borderId="24" xfId="0" applyBorder="1"/>
    <xf numFmtId="0" fontId="0" fillId="0" borderId="20" xfId="0" applyBorder="1"/>
    <xf numFmtId="0" fontId="0" fillId="0" borderId="25" xfId="0" applyBorder="1"/>
    <xf numFmtId="2" fontId="1" fillId="0" borderId="4" xfId="0" applyNumberFormat="1" applyFont="1" applyBorder="1" applyAlignment="1">
      <alignment horizontal="right" vertical="center"/>
    </xf>
    <xf numFmtId="164" fontId="1" fillId="0" borderId="3" xfId="0" applyNumberFormat="1" applyFont="1" applyBorder="1"/>
    <xf numFmtId="0" fontId="5" fillId="0" borderId="4" xfId="0" applyFont="1" applyBorder="1" applyAlignment="1">
      <alignment horizontal="right"/>
    </xf>
    <xf numFmtId="165" fontId="1" fillId="0" borderId="2" xfId="0" applyNumberFormat="1" applyFont="1" applyBorder="1" applyAlignment="1">
      <alignment horizontal="right" vertical="center"/>
    </xf>
    <xf numFmtId="0" fontId="20" fillId="0" borderId="3" xfId="0" applyFont="1" applyBorder="1" applyAlignment="1"/>
    <xf numFmtId="164" fontId="20" fillId="0" borderId="2" xfId="0" applyNumberFormat="1" applyFont="1" applyBorder="1"/>
    <xf numFmtId="165" fontId="9" fillId="0" borderId="4" xfId="0" applyNumberFormat="1" applyFont="1" applyBorder="1" applyAlignment="1">
      <alignment horizontal="right" vertical="center"/>
    </xf>
    <xf numFmtId="0" fontId="21" fillId="0" borderId="4" xfId="0" applyFont="1" applyBorder="1" applyAlignment="1"/>
    <xf numFmtId="0" fontId="21" fillId="0" borderId="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6" xfId="0" applyFont="1" applyBorder="1" applyAlignment="1">
      <alignment horizontal="right"/>
    </xf>
    <xf numFmtId="0" fontId="21" fillId="0" borderId="4" xfId="0" applyFont="1" applyBorder="1" applyAlignment="1">
      <alignment horizontal="centerContinuous"/>
    </xf>
    <xf numFmtId="0" fontId="21" fillId="0" borderId="0" xfId="0" applyFont="1"/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8" xfId="0" applyBorder="1"/>
    <xf numFmtId="0" fontId="0" fillId="0" borderId="18" xfId="0" applyBorder="1"/>
    <xf numFmtId="0" fontId="0" fillId="0" borderId="22" xfId="0" applyBorder="1"/>
    <xf numFmtId="0" fontId="5" fillId="0" borderId="15" xfId="0" applyFont="1" applyBorder="1" applyAlignment="1">
      <alignment horizontal="right"/>
    </xf>
    <xf numFmtId="0" fontId="1" fillId="0" borderId="5" xfId="0" applyFont="1" applyBorder="1" applyAlignment="1"/>
    <xf numFmtId="164" fontId="1" fillId="0" borderId="4" xfId="0" applyNumberFormat="1" applyFont="1" applyBorder="1"/>
    <xf numFmtId="165" fontId="8" fillId="0" borderId="17" xfId="0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165" fontId="6" fillId="0" borderId="0" xfId="0" applyNumberFormat="1" applyFont="1" applyFill="1" applyBorder="1"/>
    <xf numFmtId="0" fontId="19" fillId="0" borderId="0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center" textRotation="88"/>
    </xf>
    <xf numFmtId="165" fontId="8" fillId="0" borderId="0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/>
    <xf numFmtId="165" fontId="1" fillId="0" borderId="4" xfId="1" applyNumberFormat="1" applyFont="1" applyBorder="1" applyAlignment="1">
      <alignment horizontal="right" vertical="center"/>
    </xf>
    <xf numFmtId="0" fontId="4" fillId="0" borderId="0" xfId="0" applyFont="1" applyBorder="1"/>
    <xf numFmtId="165" fontId="1" fillId="2" borderId="0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Continuous"/>
    </xf>
    <xf numFmtId="0" fontId="2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Continuous"/>
    </xf>
    <xf numFmtId="165" fontId="1" fillId="0" borderId="4" xfId="0" applyNumberFormat="1" applyFont="1" applyFill="1" applyBorder="1" applyAlignment="1"/>
    <xf numFmtId="0" fontId="0" fillId="0" borderId="0" xfId="0" applyFill="1"/>
    <xf numFmtId="165" fontId="0" fillId="0" borderId="0" xfId="0" applyNumberFormat="1" applyFill="1"/>
    <xf numFmtId="0" fontId="4" fillId="0" borderId="2" xfId="0" applyFont="1" applyFill="1" applyBorder="1" applyAlignment="1"/>
    <xf numFmtId="0" fontId="1" fillId="0" borderId="3" xfId="0" applyFont="1" applyFill="1" applyBorder="1" applyAlignment="1"/>
    <xf numFmtId="0" fontId="4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/>
    <xf numFmtId="0" fontId="4" fillId="0" borderId="3" xfId="0" applyFont="1" applyFill="1" applyBorder="1" applyAlignment="1"/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Protection="1">
      <protection locked="0"/>
    </xf>
    <xf numFmtId="0" fontId="0" fillId="0" borderId="2" xfId="0" applyFill="1" applyBorder="1" applyAlignment="1"/>
    <xf numFmtId="0" fontId="16" fillId="0" borderId="3" xfId="0" applyFont="1" applyFill="1" applyBorder="1" applyAlignment="1"/>
    <xf numFmtId="0" fontId="1" fillId="0" borderId="4" xfId="0" applyFont="1" applyFill="1" applyBorder="1" applyAlignment="1">
      <alignment horizontal="center"/>
    </xf>
    <xf numFmtId="164" fontId="1" fillId="0" borderId="3" xfId="0" applyNumberFormat="1" applyFont="1" applyFill="1" applyBorder="1" applyProtection="1">
      <protection locked="0"/>
    </xf>
    <xf numFmtId="0" fontId="4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164" fontId="1" fillId="0" borderId="3" xfId="0" applyNumberFormat="1" applyFont="1" applyFill="1" applyBorder="1"/>
    <xf numFmtId="0" fontId="16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5" fontId="0" fillId="2" borderId="0" xfId="0" applyNumberFormat="1" applyFill="1"/>
    <xf numFmtId="0" fontId="6" fillId="0" borderId="2" xfId="0" applyFont="1" applyFill="1" applyBorder="1" applyAlignment="1"/>
    <xf numFmtId="0" fontId="1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right"/>
    </xf>
    <xf numFmtId="165" fontId="1" fillId="0" borderId="4" xfId="0" applyNumberFormat="1" applyFont="1" applyFill="1" applyBorder="1" applyAlignment="1">
      <alignment horizontal="right" vertical="center"/>
    </xf>
    <xf numFmtId="165" fontId="1" fillId="0" borderId="4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/>
    </xf>
    <xf numFmtId="164" fontId="1" fillId="0" borderId="0" xfId="0" applyNumberFormat="1" applyFont="1" applyFill="1" applyBorder="1" applyProtection="1">
      <protection locked="0"/>
    </xf>
    <xf numFmtId="164" fontId="0" fillId="0" borderId="0" xfId="0" applyNumberFormat="1" applyFill="1" applyBorder="1"/>
    <xf numFmtId="164" fontId="0" fillId="0" borderId="0" xfId="0" applyNumberFormat="1" applyFill="1"/>
    <xf numFmtId="0" fontId="23" fillId="3" borderId="0" xfId="0" applyFont="1" applyFill="1" applyAlignment="1">
      <alignment horizontal="center"/>
    </xf>
    <xf numFmtId="165" fontId="0" fillId="3" borderId="0" xfId="0" applyNumberFormat="1" applyFill="1"/>
    <xf numFmtId="165" fontId="0" fillId="4" borderId="0" xfId="0" applyNumberFormat="1" applyFill="1"/>
    <xf numFmtId="0" fontId="23" fillId="5" borderId="0" xfId="0" applyFont="1" applyFill="1" applyBorder="1" applyAlignment="1">
      <alignment horizontal="center"/>
    </xf>
    <xf numFmtId="165" fontId="0" fillId="5" borderId="0" xfId="0" applyNumberFormat="1" applyFill="1"/>
    <xf numFmtId="165" fontId="0" fillId="6" borderId="0" xfId="0" applyNumberFormat="1" applyFill="1"/>
    <xf numFmtId="0" fontId="23" fillId="6" borderId="0" xfId="0" applyFont="1" applyFill="1" applyBorder="1" applyAlignment="1">
      <alignment horizontal="center" vertical="center"/>
    </xf>
    <xf numFmtId="0" fontId="0" fillId="6" borderId="0" xfId="0" applyFill="1"/>
    <xf numFmtId="0" fontId="0" fillId="0" borderId="3" xfId="0" applyFont="1" applyBorder="1" applyAlignment="1"/>
    <xf numFmtId="0" fontId="4" fillId="0" borderId="2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0" fillId="7" borderId="0" xfId="0" applyFill="1"/>
    <xf numFmtId="0" fontId="4" fillId="7" borderId="0" xfId="0" applyFont="1" applyFill="1"/>
    <xf numFmtId="0" fontId="4" fillId="0" borderId="3" xfId="0" applyFont="1" applyBorder="1" applyAlignment="1">
      <alignment horizontal="left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7" fillId="0" borderId="0" xfId="0" applyFont="1" applyAlignment="1"/>
    <xf numFmtId="0" fontId="2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/>
    </xf>
    <xf numFmtId="0" fontId="6" fillId="0" borderId="26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horizontal="centerContinuous"/>
    </xf>
    <xf numFmtId="0" fontId="27" fillId="0" borderId="6" xfId="0" applyFont="1" applyBorder="1" applyAlignment="1">
      <alignment horizontal="centerContinuous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Continuous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165" fontId="1" fillId="0" borderId="5" xfId="0" applyNumberFormat="1" applyFont="1" applyBorder="1" applyAlignment="1"/>
    <xf numFmtId="0" fontId="2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13" xfId="0" applyNumberFormat="1" applyFont="1" applyBorder="1"/>
    <xf numFmtId="0" fontId="6" fillId="0" borderId="1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16" fillId="0" borderId="0" xfId="0" applyFont="1" applyAlignment="1">
      <alignment vertical="center"/>
    </xf>
    <xf numFmtId="0" fontId="16" fillId="0" borderId="0" xfId="0" applyFont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0" applyNumberFormat="1" applyFont="1" applyBorder="1"/>
    <xf numFmtId="165" fontId="5" fillId="0" borderId="8" xfId="0" applyNumberFormat="1" applyFont="1" applyBorder="1"/>
    <xf numFmtId="165" fontId="5" fillId="0" borderId="0" xfId="0" applyNumberFormat="1" applyFont="1"/>
    <xf numFmtId="165" fontId="5" fillId="0" borderId="1" xfId="0" applyNumberFormat="1" applyFont="1" applyBorder="1"/>
    <xf numFmtId="165" fontId="5" fillId="0" borderId="7" xfId="0" applyNumberFormat="1" applyFont="1" applyBorder="1"/>
    <xf numFmtId="0" fontId="9" fillId="7" borderId="0" xfId="0" applyFont="1" applyFill="1"/>
    <xf numFmtId="165" fontId="9" fillId="7" borderId="0" xfId="0" applyNumberFormat="1" applyFont="1" applyFill="1" applyAlignment="1">
      <alignment horizontal="right"/>
    </xf>
    <xf numFmtId="0" fontId="9" fillId="7" borderId="0" xfId="0" applyFont="1" applyFill="1" applyAlignment="1">
      <alignment horizontal="right"/>
    </xf>
    <xf numFmtId="165" fontId="5" fillId="7" borderId="0" xfId="0" applyNumberFormat="1" applyFont="1" applyFill="1"/>
    <xf numFmtId="165" fontId="5" fillId="7" borderId="7" xfId="0" applyNumberFormat="1" applyFont="1" applyFill="1" applyBorder="1"/>
    <xf numFmtId="165" fontId="5" fillId="0" borderId="1" xfId="0" applyNumberFormat="1" applyFont="1" applyBorder="1" applyAlignment="1">
      <alignment horizontal="right" vertical="center"/>
    </xf>
    <xf numFmtId="165" fontId="9" fillId="0" borderId="8" xfId="0" applyNumberFormat="1" applyFont="1" applyBorder="1"/>
    <xf numFmtId="0" fontId="5" fillId="0" borderId="12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0" fillId="0" borderId="0" xfId="0" applyFill="1" applyBorder="1" applyAlignment="1">
      <alignment horizontal="centerContinuous"/>
    </xf>
    <xf numFmtId="0" fontId="1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NumberFormat="1" applyFill="1" applyBorder="1" applyAlignment="1" applyProtection="1">
      <alignment horizontal="center"/>
    </xf>
    <xf numFmtId="0" fontId="1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1" fillId="0" borderId="9" xfId="0" applyNumberFormat="1" applyFont="1" applyBorder="1"/>
    <xf numFmtId="0" fontId="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1" fontId="6" fillId="2" borderId="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center" textRotation="90"/>
    </xf>
    <xf numFmtId="0" fontId="17" fillId="0" borderId="0" xfId="0" applyFont="1" applyFill="1" applyBorder="1"/>
    <xf numFmtId="0" fontId="28" fillId="0" borderId="3" xfId="0" applyFont="1" applyBorder="1" applyAlignment="1"/>
    <xf numFmtId="0" fontId="11" fillId="0" borderId="0" xfId="0" applyFont="1" applyAlignment="1">
      <alignment vertical="top"/>
    </xf>
    <xf numFmtId="164" fontId="1" fillId="0" borderId="3" xfId="0" applyNumberFormat="1" applyFont="1" applyFill="1" applyBorder="1" applyProtection="1"/>
    <xf numFmtId="166" fontId="29" fillId="0" borderId="0" xfId="0" applyNumberFormat="1" applyFont="1" applyFill="1"/>
    <xf numFmtId="14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textRotation="90"/>
    </xf>
    <xf numFmtId="0" fontId="17" fillId="0" borderId="0" xfId="0" applyFont="1" applyFill="1" applyBorder="1"/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24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5" fillId="7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16" fillId="0" borderId="3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21" xfId="0" applyFont="1" applyBorder="1" applyAlignment="1">
      <alignment horizontal="right"/>
    </xf>
    <xf numFmtId="0" fontId="6" fillId="0" borderId="14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0</xdr:row>
          <xdr:rowOff>0</xdr:rowOff>
        </xdr:from>
        <xdr:to>
          <xdr:col>5</xdr:col>
          <xdr:colOff>47625</xdr:colOff>
          <xdr:row>3</xdr:row>
          <xdr:rowOff>66675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1676400</xdr:colOff>
          <xdr:row>0</xdr:row>
          <xdr:rowOff>57150</xdr:rowOff>
        </xdr:from>
        <xdr:to>
          <xdr:col>4</xdr:col>
          <xdr:colOff>876300</xdr:colOff>
          <xdr:row>3</xdr:row>
          <xdr:rowOff>247650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9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0</xdr:row>
          <xdr:rowOff>9525</xdr:rowOff>
        </xdr:from>
        <xdr:to>
          <xdr:col>6</xdr:col>
          <xdr:colOff>66675</xdr:colOff>
          <xdr:row>3</xdr:row>
          <xdr:rowOff>104775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895350</xdr:colOff>
          <xdr:row>0</xdr:row>
          <xdr:rowOff>9525</xdr:rowOff>
        </xdr:from>
        <xdr:to>
          <xdr:col>6</xdr:col>
          <xdr:colOff>152400</xdr:colOff>
          <xdr:row>4</xdr:row>
          <xdr:rowOff>209550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0</xdr:row>
          <xdr:rowOff>0</xdr:rowOff>
        </xdr:from>
        <xdr:to>
          <xdr:col>6</xdr:col>
          <xdr:colOff>276225</xdr:colOff>
          <xdr:row>4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0</xdr:row>
          <xdr:rowOff>0</xdr:rowOff>
        </xdr:from>
        <xdr:to>
          <xdr:col>6</xdr:col>
          <xdr:colOff>495300</xdr:colOff>
          <xdr:row>4</xdr:row>
          <xdr:rowOff>114300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0</xdr:row>
          <xdr:rowOff>142875</xdr:rowOff>
        </xdr:from>
        <xdr:to>
          <xdr:col>5</xdr:col>
          <xdr:colOff>57150</xdr:colOff>
          <xdr:row>5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1200150</xdr:colOff>
          <xdr:row>0</xdr:row>
          <xdr:rowOff>161925</xdr:rowOff>
        </xdr:from>
        <xdr:to>
          <xdr:col>5</xdr:col>
          <xdr:colOff>0</xdr:colOff>
          <xdr:row>3</xdr:row>
          <xdr:rowOff>419100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6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1200150</xdr:colOff>
          <xdr:row>0</xdr:row>
          <xdr:rowOff>0</xdr:rowOff>
        </xdr:from>
        <xdr:to>
          <xdr:col>4</xdr:col>
          <xdr:colOff>314325</xdr:colOff>
          <xdr:row>4</xdr:row>
          <xdr:rowOff>28575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7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1666875</xdr:colOff>
          <xdr:row>0</xdr:row>
          <xdr:rowOff>85725</xdr:rowOff>
        </xdr:from>
        <xdr:to>
          <xdr:col>5</xdr:col>
          <xdr:colOff>161925</xdr:colOff>
          <xdr:row>4</xdr:row>
          <xdr:rowOff>219075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8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_-_2003_Document9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4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5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6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7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8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showZeros="0" tabSelected="1" zoomScaleNormal="100" zoomScaleSheetLayoutView="100" workbookViewId="0">
      <selection activeCell="H10" sqref="H10"/>
    </sheetView>
  </sheetViews>
  <sheetFormatPr defaultRowHeight="12.75" x14ac:dyDescent="0.2"/>
  <cols>
    <col min="1" max="1" width="2.28515625" customWidth="1"/>
    <col min="2" max="2" width="7.42578125" customWidth="1"/>
    <col min="3" max="3" width="13.140625" customWidth="1"/>
    <col min="4" max="4" width="14.28515625" customWidth="1"/>
    <col min="5" max="5" width="12.5703125" customWidth="1"/>
    <col min="6" max="6" width="5.7109375" customWidth="1"/>
    <col min="7" max="7" width="11.5703125" customWidth="1"/>
    <col min="8" max="8" width="18.28515625" customWidth="1"/>
    <col min="9" max="9" width="3.28515625" customWidth="1"/>
  </cols>
  <sheetData>
    <row r="1" spans="1:9" ht="18" x14ac:dyDescent="0.2">
      <c r="A1" s="25"/>
      <c r="B1" s="26"/>
      <c r="C1" s="26"/>
      <c r="D1" s="26"/>
      <c r="E1" s="26"/>
      <c r="F1" s="26"/>
      <c r="G1" s="26"/>
      <c r="H1" s="26"/>
    </row>
    <row r="2" spans="1:9" ht="18" x14ac:dyDescent="0.2">
      <c r="A2" s="25"/>
      <c r="B2" s="26"/>
      <c r="C2" s="26"/>
      <c r="D2" s="26"/>
      <c r="E2" s="26"/>
      <c r="F2" s="26"/>
      <c r="G2" s="26"/>
      <c r="H2" s="26"/>
    </row>
    <row r="3" spans="1:9" ht="18" x14ac:dyDescent="0.2">
      <c r="A3" s="25"/>
      <c r="B3" s="26"/>
      <c r="C3" s="26"/>
      <c r="D3" s="26"/>
      <c r="E3" s="26"/>
      <c r="F3" s="26"/>
      <c r="G3" s="26"/>
      <c r="H3" s="26"/>
    </row>
    <row r="4" spans="1:9" ht="9.75" customHeight="1" x14ac:dyDescent="0.2">
      <c r="A4" s="25"/>
      <c r="B4" s="26"/>
      <c r="C4" s="26"/>
      <c r="D4" s="26"/>
      <c r="E4" s="26"/>
      <c r="F4" s="26"/>
      <c r="G4" s="26"/>
      <c r="H4" s="26"/>
    </row>
    <row r="5" spans="1:9" ht="15.75" x14ac:dyDescent="0.2">
      <c r="A5" s="34" t="s">
        <v>34</v>
      </c>
      <c r="B5" s="26"/>
      <c r="C5" s="26"/>
      <c r="D5" s="26"/>
      <c r="E5" s="26"/>
      <c r="F5" s="26"/>
      <c r="G5" s="26"/>
      <c r="H5" s="26"/>
    </row>
    <row r="6" spans="1:9" ht="18" x14ac:dyDescent="0.2">
      <c r="A6" s="81"/>
      <c r="B6" s="27"/>
      <c r="C6" s="27"/>
      <c r="D6" s="27"/>
      <c r="E6" s="27"/>
      <c r="F6" s="27"/>
      <c r="G6" s="27"/>
      <c r="H6" s="27"/>
    </row>
    <row r="7" spans="1:9" ht="15.75" x14ac:dyDescent="0.2">
      <c r="A7" s="311" t="s">
        <v>151</v>
      </c>
      <c r="B7" s="311"/>
      <c r="C7" s="311"/>
      <c r="D7" s="311"/>
      <c r="E7" s="311"/>
      <c r="F7" s="311"/>
      <c r="G7" s="311"/>
      <c r="H7" s="311"/>
    </row>
    <row r="9" spans="1:9" x14ac:dyDescent="0.2">
      <c r="G9" s="52"/>
    </row>
    <row r="10" spans="1:9" ht="15.75" x14ac:dyDescent="0.25">
      <c r="A10" s="28"/>
      <c r="B10" s="26"/>
      <c r="C10" s="2" t="s">
        <v>91</v>
      </c>
      <c r="D10" s="309">
        <f>Encroach!D10</f>
        <v>0</v>
      </c>
      <c r="E10" s="26"/>
      <c r="F10" s="283"/>
      <c r="G10" s="284"/>
      <c r="H10" s="285"/>
      <c r="I10" s="312"/>
    </row>
    <row r="11" spans="1:9" ht="15" x14ac:dyDescent="0.2">
      <c r="B11" s="2"/>
      <c r="C11" s="2" t="s">
        <v>54</v>
      </c>
      <c r="D11" s="309">
        <f>Encroach!D11</f>
        <v>0</v>
      </c>
      <c r="E11" s="29"/>
      <c r="F11" s="88"/>
      <c r="G11" s="284"/>
      <c r="H11" s="285"/>
      <c r="I11" s="313"/>
    </row>
    <row r="12" spans="1:9" ht="15" x14ac:dyDescent="0.2">
      <c r="B12" s="2"/>
      <c r="C12" s="2" t="s">
        <v>89</v>
      </c>
      <c r="D12" s="309">
        <f>Encroach!D12</f>
        <v>0</v>
      </c>
      <c r="E12" s="29"/>
      <c r="F12" s="88"/>
      <c r="G12" s="153"/>
      <c r="H12" s="285"/>
      <c r="I12" s="313"/>
    </row>
    <row r="13" spans="1:9" x14ac:dyDescent="0.2">
      <c r="B13" s="2"/>
      <c r="C13" s="2" t="s">
        <v>18</v>
      </c>
      <c r="D13" s="309">
        <f>Encroach!D13</f>
        <v>0</v>
      </c>
      <c r="E13" s="30"/>
      <c r="F13" s="88"/>
      <c r="G13" s="153"/>
      <c r="H13" s="285"/>
      <c r="I13" s="313"/>
    </row>
    <row r="14" spans="1:9" x14ac:dyDescent="0.2">
      <c r="C14" s="50" t="s">
        <v>90</v>
      </c>
      <c r="D14" s="309">
        <f>Encroach!D14</f>
        <v>0</v>
      </c>
      <c r="E14" s="1"/>
      <c r="F14" s="88"/>
      <c r="G14" s="284"/>
      <c r="H14" s="285"/>
      <c r="I14" s="313"/>
    </row>
    <row r="15" spans="1:9" x14ac:dyDescent="0.2">
      <c r="C15" s="50"/>
      <c r="D15" s="119"/>
      <c r="E15" s="1"/>
      <c r="F15" s="88"/>
      <c r="G15" s="284"/>
      <c r="H15" s="285"/>
      <c r="I15" s="313"/>
    </row>
    <row r="16" spans="1:9" x14ac:dyDescent="0.2">
      <c r="C16" s="50"/>
      <c r="D16" s="52"/>
      <c r="E16" s="1"/>
      <c r="F16" s="88"/>
      <c r="G16" s="153"/>
      <c r="H16" s="286"/>
      <c r="I16" s="313"/>
    </row>
    <row r="17" spans="1:9" x14ac:dyDescent="0.2">
      <c r="F17" s="88"/>
      <c r="G17" s="287"/>
      <c r="H17" s="285"/>
      <c r="I17" s="313"/>
    </row>
    <row r="21" spans="1:9" x14ac:dyDescent="0.2">
      <c r="A21" s="314" t="s">
        <v>152</v>
      </c>
      <c r="B21" s="314"/>
      <c r="C21" s="314"/>
      <c r="D21" s="314"/>
      <c r="E21" s="314"/>
      <c r="F21" s="314"/>
      <c r="G21" s="314"/>
      <c r="H21" s="314"/>
    </row>
    <row r="23" spans="1:9" ht="13.5" thickBot="1" x14ac:dyDescent="0.25">
      <c r="C23" s="120"/>
      <c r="D23" s="120"/>
      <c r="E23" s="120"/>
      <c r="F23" s="120"/>
      <c r="G23" s="52"/>
      <c r="H23" s="52"/>
    </row>
    <row r="24" spans="1:9" x14ac:dyDescent="0.2">
      <c r="C24" s="121" t="s">
        <v>163</v>
      </c>
      <c r="D24" s="121"/>
      <c r="E24" s="121"/>
    </row>
    <row r="26" spans="1:9" ht="13.5" thickBot="1" x14ac:dyDescent="0.25">
      <c r="C26" s="122" t="s">
        <v>153</v>
      </c>
      <c r="D26" s="122"/>
      <c r="E26" s="122"/>
      <c r="F26" s="120"/>
      <c r="H26" s="122" t="s">
        <v>154</v>
      </c>
    </row>
    <row r="29" spans="1:9" x14ac:dyDescent="0.2">
      <c r="E29" s="52"/>
      <c r="F29" s="52"/>
      <c r="G29" s="52"/>
    </row>
    <row r="30" spans="1:9" x14ac:dyDescent="0.2">
      <c r="E30" s="52"/>
      <c r="F30" s="52"/>
      <c r="G30" s="52"/>
    </row>
    <row r="31" spans="1:9" ht="13.5" thickBot="1" x14ac:dyDescent="0.25">
      <c r="E31" s="52"/>
      <c r="F31" s="52"/>
      <c r="G31" s="52"/>
    </row>
    <row r="32" spans="1:9" x14ac:dyDescent="0.2">
      <c r="C32" s="52"/>
      <c r="D32" s="123"/>
      <c r="E32" s="124"/>
      <c r="F32" s="124"/>
      <c r="G32" s="125"/>
    </row>
    <row r="33" spans="3:7" x14ac:dyDescent="0.2">
      <c r="C33" s="52"/>
      <c r="D33" s="126"/>
      <c r="E33" s="52"/>
      <c r="F33" s="52"/>
      <c r="G33" s="127"/>
    </row>
    <row r="34" spans="3:7" x14ac:dyDescent="0.2">
      <c r="C34" s="52"/>
      <c r="D34" s="126"/>
      <c r="E34" s="52"/>
      <c r="F34" s="52"/>
      <c r="G34" s="127"/>
    </row>
    <row r="35" spans="3:7" x14ac:dyDescent="0.2">
      <c r="C35" s="52"/>
      <c r="D35" s="126"/>
      <c r="E35" s="52"/>
      <c r="F35" s="52"/>
      <c r="G35" s="127"/>
    </row>
    <row r="36" spans="3:7" x14ac:dyDescent="0.2">
      <c r="C36" s="52"/>
      <c r="D36" s="126"/>
      <c r="E36" s="52"/>
      <c r="F36" s="52"/>
      <c r="G36" s="127"/>
    </row>
    <row r="37" spans="3:7" x14ac:dyDescent="0.2">
      <c r="C37" s="52"/>
      <c r="D37" s="126"/>
      <c r="E37" s="52"/>
      <c r="F37" s="52"/>
      <c r="G37" s="127"/>
    </row>
    <row r="38" spans="3:7" x14ac:dyDescent="0.2">
      <c r="C38" s="52"/>
      <c r="D38" s="126"/>
      <c r="E38" s="315"/>
      <c r="F38" s="315"/>
      <c r="G38" s="316"/>
    </row>
    <row r="39" spans="3:7" x14ac:dyDescent="0.2">
      <c r="C39" s="52"/>
      <c r="D39" s="126"/>
      <c r="E39" s="52"/>
      <c r="F39" s="52"/>
      <c r="G39" s="127"/>
    </row>
    <row r="40" spans="3:7" x14ac:dyDescent="0.2">
      <c r="C40" s="52"/>
      <c r="D40" s="126"/>
      <c r="E40" s="52"/>
      <c r="F40" s="52"/>
      <c r="G40" s="127"/>
    </row>
    <row r="41" spans="3:7" x14ac:dyDescent="0.2">
      <c r="C41" s="52"/>
      <c r="D41" s="126"/>
      <c r="E41" s="52"/>
      <c r="F41" s="52"/>
      <c r="G41" s="127"/>
    </row>
    <row r="42" spans="3:7" x14ac:dyDescent="0.2">
      <c r="C42" s="52"/>
      <c r="D42" s="126"/>
      <c r="E42" s="52"/>
      <c r="F42" s="52"/>
      <c r="G42" s="127"/>
    </row>
    <row r="43" spans="3:7" ht="13.5" thickBot="1" x14ac:dyDescent="0.25">
      <c r="D43" s="128"/>
      <c r="E43" s="120"/>
      <c r="F43" s="120"/>
      <c r="G43" s="129"/>
    </row>
    <row r="44" spans="3:7" x14ac:dyDescent="0.2">
      <c r="E44" s="310" t="s">
        <v>155</v>
      </c>
      <c r="F44" s="310"/>
      <c r="G44" s="310"/>
    </row>
    <row r="47" spans="3:7" ht="13.5" thickBot="1" x14ac:dyDescent="0.25"/>
    <row r="48" spans="3:7" x14ac:dyDescent="0.2">
      <c r="D48" s="143" t="s">
        <v>100</v>
      </c>
      <c r="E48" s="145"/>
      <c r="F48" s="145"/>
      <c r="G48" s="146"/>
    </row>
    <row r="49" spans="4:7" x14ac:dyDescent="0.2">
      <c r="D49" s="144" t="s">
        <v>99</v>
      </c>
      <c r="E49" s="19"/>
      <c r="F49" s="19"/>
      <c r="G49" s="147"/>
    </row>
    <row r="50" spans="4:7" ht="13.5" thickBot="1" x14ac:dyDescent="0.25">
      <c r="D50" s="128"/>
      <c r="E50" s="120"/>
      <c r="F50" s="120"/>
      <c r="G50" s="129"/>
    </row>
  </sheetData>
  <mergeCells count="5">
    <mergeCell ref="E44:G44"/>
    <mergeCell ref="A7:H7"/>
    <mergeCell ref="I10:I17"/>
    <mergeCell ref="A21:H21"/>
    <mergeCell ref="E38:G38"/>
  </mergeCells>
  <phoneticPr fontId="22" type="noConversion"/>
  <pageMargins left="0.75" right="0.75" top="1" bottom="1" header="0.5" footer="0.5"/>
  <pageSetup scale="96" orientation="portrait" r:id="rId1"/>
  <headerFooter alignWithMargins="0">
    <oddHeader>&amp;RPage &amp;P of &amp;N</oddHeader>
    <oddFooter>&amp;L&amp;"Times New Roman,Italic"&amp;8S:\Engineering\Forms\Land Forms\
Engineering Cost Estimate\Engineering 
Project Cost Estimate  03-31-20&amp;R&amp;"Times New Roman,Italic"&amp;8Last Update: 03-31-2020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2" r:id="rId4">
          <objectPr defaultSize="0" r:id="rId5">
            <anchor moveWithCells="1">
              <from>
                <xdr:col>3</xdr:col>
                <xdr:colOff>676275</xdr:colOff>
                <xdr:row>0</xdr:row>
                <xdr:rowOff>0</xdr:rowOff>
              </from>
              <to>
                <xdr:col>5</xdr:col>
                <xdr:colOff>47625</xdr:colOff>
                <xdr:row>3</xdr:row>
                <xdr:rowOff>66675</xdr:rowOff>
              </to>
            </anchor>
          </objectPr>
        </oleObject>
      </mc:Choice>
      <mc:Fallback>
        <oleObject progId="Word.Document.8" shapeId="10242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K88"/>
  <sheetViews>
    <sheetView showZeros="0" topLeftCell="A7" zoomScaleNormal="100" zoomScaleSheetLayoutView="100" workbookViewId="0">
      <selection activeCell="D37" sqref="D37"/>
    </sheetView>
  </sheetViews>
  <sheetFormatPr defaultRowHeight="12.75" x14ac:dyDescent="0.2"/>
  <cols>
    <col min="1" max="1" width="2.28515625" customWidth="1"/>
    <col min="2" max="3" width="7.42578125" customWidth="1"/>
    <col min="4" max="4" width="30" customWidth="1"/>
    <col min="5" max="5" width="15.5703125" customWidth="1"/>
    <col min="6" max="6" width="5.7109375" customWidth="1"/>
    <col min="7" max="7" width="6.28515625" customWidth="1"/>
    <col min="8" max="8" width="10.7109375" customWidth="1"/>
    <col min="9" max="9" width="18.7109375" customWidth="1"/>
    <col min="10" max="10" width="3.28515625" customWidth="1"/>
  </cols>
  <sheetData>
    <row r="3" spans="1:11" ht="21" customHeight="1" x14ac:dyDescent="0.2">
      <c r="A3" s="25">
        <f>Encroach!A1</f>
        <v>0</v>
      </c>
      <c r="B3" s="26"/>
      <c r="C3" s="26"/>
      <c r="D3" s="26"/>
      <c r="E3" s="26"/>
      <c r="F3" s="26"/>
      <c r="G3" s="26"/>
      <c r="H3" s="26"/>
      <c r="I3" s="26"/>
    </row>
    <row r="4" spans="1:11" ht="21" customHeight="1" x14ac:dyDescent="0.2">
      <c r="A4" s="25"/>
      <c r="B4" s="26"/>
      <c r="C4" s="26"/>
      <c r="D4" s="26"/>
      <c r="E4" s="26"/>
      <c r="F4" s="26"/>
      <c r="G4" s="26"/>
      <c r="H4" s="26"/>
      <c r="I4" s="26"/>
    </row>
    <row r="5" spans="1:11" ht="15.75" x14ac:dyDescent="0.2">
      <c r="A5" s="34" t="str">
        <f>Encroach!A5</f>
        <v>ENGINEERING DEPARTMENT</v>
      </c>
      <c r="B5" s="26"/>
      <c r="C5" s="26"/>
      <c r="D5" s="26"/>
      <c r="E5" s="26"/>
      <c r="F5" s="26"/>
      <c r="G5" s="26"/>
      <c r="H5" s="26"/>
      <c r="I5" s="26"/>
    </row>
    <row r="6" spans="1:11" ht="4.5" customHeight="1" x14ac:dyDescent="0.2">
      <c r="A6" s="81">
        <f>Encroach!$A$6</f>
        <v>0</v>
      </c>
      <c r="B6" s="27"/>
      <c r="C6" s="27"/>
      <c r="D6" s="27"/>
      <c r="E6" s="27"/>
      <c r="F6" s="27"/>
      <c r="G6" s="27"/>
      <c r="H6" s="27"/>
      <c r="I6" s="27"/>
    </row>
    <row r="7" spans="1:11" ht="15.75" x14ac:dyDescent="0.2">
      <c r="A7" s="34" t="s">
        <v>121</v>
      </c>
      <c r="B7" s="26"/>
      <c r="C7" s="26"/>
      <c r="D7" s="26"/>
      <c r="E7" s="26"/>
      <c r="F7" s="26"/>
      <c r="G7" s="26"/>
      <c r="H7" s="26"/>
      <c r="I7" s="26"/>
    </row>
    <row r="8" spans="1:11" ht="15.75" x14ac:dyDescent="0.2">
      <c r="A8" s="78" t="s">
        <v>47</v>
      </c>
      <c r="B8" s="26"/>
      <c r="C8" s="26"/>
      <c r="D8" s="26"/>
      <c r="E8" s="26"/>
      <c r="F8" s="26"/>
      <c r="G8" s="26"/>
      <c r="H8" s="26"/>
      <c r="I8" s="26"/>
    </row>
    <row r="9" spans="1:11" ht="11.25" customHeight="1" x14ac:dyDescent="0.2">
      <c r="A9" s="34"/>
      <c r="B9" s="26"/>
      <c r="C9" s="26"/>
      <c r="D9" s="26"/>
      <c r="E9" s="26"/>
      <c r="F9" s="26"/>
      <c r="G9" s="26"/>
      <c r="H9" s="109"/>
      <c r="I9" s="26"/>
    </row>
    <row r="10" spans="1:11" ht="15.75" x14ac:dyDescent="0.2">
      <c r="A10" s="34"/>
      <c r="B10" s="26"/>
      <c r="C10" s="26"/>
      <c r="D10" s="26"/>
      <c r="E10" s="26"/>
      <c r="F10" s="26"/>
      <c r="G10" s="283"/>
      <c r="H10" s="284"/>
      <c r="I10" s="288"/>
      <c r="J10" s="312"/>
      <c r="K10" s="88"/>
    </row>
    <row r="11" spans="1:11" ht="15.75" x14ac:dyDescent="0.25">
      <c r="A11" s="28"/>
      <c r="B11" s="26"/>
      <c r="C11" s="50" t="s">
        <v>88</v>
      </c>
      <c r="D11" s="87">
        <f>Encroach!D10</f>
        <v>0</v>
      </c>
      <c r="E11" s="102"/>
      <c r="F11" s="26"/>
      <c r="G11" s="88"/>
      <c r="H11" s="284"/>
      <c r="I11" s="288"/>
      <c r="J11" s="313"/>
      <c r="K11" s="88"/>
    </row>
    <row r="12" spans="1:11" x14ac:dyDescent="0.2">
      <c r="B12" s="2"/>
      <c r="C12" s="2" t="s">
        <v>95</v>
      </c>
      <c r="D12" s="87">
        <f>Encroach!D11</f>
        <v>0</v>
      </c>
      <c r="E12" s="102"/>
      <c r="F12" s="26"/>
      <c r="G12" s="88"/>
      <c r="H12" s="153"/>
      <c r="I12" s="288"/>
      <c r="J12" s="313"/>
      <c r="K12" s="88"/>
    </row>
    <row r="13" spans="1:11" ht="15" x14ac:dyDescent="0.2">
      <c r="B13" s="2"/>
      <c r="C13" s="2" t="s">
        <v>96</v>
      </c>
      <c r="D13" s="87">
        <f>Encroach!D12</f>
        <v>0</v>
      </c>
      <c r="E13" s="102"/>
      <c r="F13" s="29"/>
      <c r="G13" s="88"/>
      <c r="H13" s="153"/>
      <c r="I13" s="288"/>
      <c r="J13" s="313"/>
      <c r="K13" s="88"/>
    </row>
    <row r="14" spans="1:11" x14ac:dyDescent="0.2">
      <c r="C14" s="50" t="s">
        <v>97</v>
      </c>
      <c r="D14" s="87">
        <f>Encroach!D13</f>
        <v>0</v>
      </c>
      <c r="E14" s="102"/>
      <c r="F14" s="30"/>
      <c r="G14" s="88"/>
      <c r="H14" s="284"/>
      <c r="I14" s="288"/>
      <c r="J14" s="313"/>
      <c r="K14" s="88"/>
    </row>
    <row r="15" spans="1:11" x14ac:dyDescent="0.2">
      <c r="C15" s="50" t="s">
        <v>98</v>
      </c>
      <c r="D15" s="94">
        <f>Encroach!D14</f>
        <v>0</v>
      </c>
      <c r="E15" s="102"/>
      <c r="F15" s="1"/>
      <c r="G15" s="88"/>
      <c r="H15" s="284"/>
      <c r="I15" s="288"/>
      <c r="J15" s="313"/>
      <c r="K15" s="88"/>
    </row>
    <row r="16" spans="1:11" x14ac:dyDescent="0.2">
      <c r="C16" s="50"/>
      <c r="D16" s="52"/>
      <c r="E16" s="52"/>
      <c r="G16" s="88"/>
      <c r="H16" s="153"/>
      <c r="I16" s="288"/>
      <c r="J16" s="313"/>
      <c r="K16" s="88"/>
    </row>
    <row r="17" spans="1:11" ht="20.25" customHeight="1" x14ac:dyDescent="0.2">
      <c r="G17" s="88"/>
      <c r="H17" s="287"/>
      <c r="I17" s="288"/>
      <c r="J17" s="313"/>
      <c r="K17" s="88"/>
    </row>
    <row r="18" spans="1:11" x14ac:dyDescent="0.2">
      <c r="G18" s="90"/>
      <c r="H18" s="95"/>
      <c r="I18" s="111"/>
    </row>
    <row r="19" spans="1:11" x14ac:dyDescent="0.2">
      <c r="A19" s="257" t="s">
        <v>0</v>
      </c>
      <c r="B19" s="258"/>
      <c r="C19" s="258"/>
      <c r="D19" s="258"/>
      <c r="E19" s="258"/>
      <c r="F19" s="259" t="s">
        <v>1</v>
      </c>
      <c r="G19" s="242" t="s">
        <v>19</v>
      </c>
      <c r="H19" s="243" t="s">
        <v>20</v>
      </c>
      <c r="I19" s="244" t="s">
        <v>2</v>
      </c>
    </row>
    <row r="20" spans="1:11" x14ac:dyDescent="0.2">
      <c r="A20" s="54" t="s">
        <v>248</v>
      </c>
      <c r="B20" s="10"/>
      <c r="C20" s="10"/>
      <c r="D20" s="10"/>
      <c r="E20" s="10"/>
      <c r="F20" s="32"/>
      <c r="G20" s="12"/>
      <c r="H20" s="17"/>
      <c r="I20" s="23">
        <f>+F20*H20</f>
        <v>0</v>
      </c>
    </row>
    <row r="21" spans="1:11" x14ac:dyDescent="0.2">
      <c r="A21" s="54"/>
      <c r="B21" s="10"/>
      <c r="C21" s="10"/>
      <c r="D21" s="10"/>
      <c r="E21" s="10"/>
      <c r="F21" s="32"/>
      <c r="G21" s="12"/>
      <c r="H21" s="17"/>
      <c r="I21" s="23">
        <f>+F21*H21</f>
        <v>0</v>
      </c>
    </row>
    <row r="22" spans="1:11" x14ac:dyDescent="0.2">
      <c r="A22" s="54"/>
      <c r="B22" s="10"/>
      <c r="C22" s="10"/>
      <c r="D22" s="10"/>
      <c r="E22" s="10"/>
      <c r="F22" s="32"/>
      <c r="G22" s="12"/>
      <c r="H22" s="17"/>
      <c r="I22" s="23">
        <f>+F22*H22</f>
        <v>0</v>
      </c>
    </row>
    <row r="23" spans="1:11" x14ac:dyDescent="0.2">
      <c r="A23" s="14"/>
      <c r="B23" s="163" t="s">
        <v>254</v>
      </c>
      <c r="C23" s="10"/>
      <c r="D23" s="10"/>
      <c r="E23" s="10"/>
      <c r="F23" s="138"/>
      <c r="G23" s="12" t="s">
        <v>3</v>
      </c>
      <c r="H23" s="17">
        <v>210</v>
      </c>
      <c r="I23" s="23">
        <f t="shared" ref="I23:I32" si="0">+F23*H23</f>
        <v>0</v>
      </c>
    </row>
    <row r="24" spans="1:11" x14ac:dyDescent="0.2">
      <c r="A24" s="14"/>
      <c r="B24" s="163" t="s">
        <v>255</v>
      </c>
      <c r="C24" s="10"/>
      <c r="D24" s="10"/>
      <c r="E24" s="10"/>
      <c r="F24" s="138"/>
      <c r="G24" s="12" t="s">
        <v>3</v>
      </c>
      <c r="H24" s="17">
        <v>260</v>
      </c>
      <c r="I24" s="23">
        <f t="shared" si="0"/>
        <v>0</v>
      </c>
    </row>
    <row r="25" spans="1:11" x14ac:dyDescent="0.2">
      <c r="A25" s="14"/>
      <c r="B25" s="163" t="s">
        <v>256</v>
      </c>
      <c r="C25" s="10"/>
      <c r="D25" s="10"/>
      <c r="E25" s="10"/>
      <c r="F25" s="138"/>
      <c r="G25" s="12" t="s">
        <v>3</v>
      </c>
      <c r="H25" s="17">
        <v>290</v>
      </c>
      <c r="I25" s="23">
        <f t="shared" si="0"/>
        <v>0</v>
      </c>
    </row>
    <row r="26" spans="1:11" x14ac:dyDescent="0.2">
      <c r="A26" s="14"/>
      <c r="B26" s="163" t="s">
        <v>257</v>
      </c>
      <c r="C26" s="10"/>
      <c r="D26" s="10"/>
      <c r="E26" s="10"/>
      <c r="F26" s="32"/>
      <c r="G26" s="12" t="s">
        <v>3</v>
      </c>
      <c r="H26" s="17">
        <v>305</v>
      </c>
      <c r="I26" s="23">
        <f t="shared" si="0"/>
        <v>0</v>
      </c>
    </row>
    <row r="27" spans="1:11" x14ac:dyDescent="0.2">
      <c r="A27" s="14"/>
      <c r="B27" s="163" t="s">
        <v>258</v>
      </c>
      <c r="C27" s="10"/>
      <c r="D27" s="10"/>
      <c r="E27" s="10"/>
      <c r="F27" s="32"/>
      <c r="G27" s="12" t="s">
        <v>3</v>
      </c>
      <c r="H27" s="17">
        <v>320</v>
      </c>
      <c r="I27" s="23">
        <f t="shared" si="0"/>
        <v>0</v>
      </c>
    </row>
    <row r="28" spans="1:11" x14ac:dyDescent="0.2">
      <c r="A28" s="14"/>
      <c r="B28" s="163" t="s">
        <v>259</v>
      </c>
      <c r="C28" s="10"/>
      <c r="D28" s="10"/>
      <c r="E28" s="10"/>
      <c r="F28" s="32"/>
      <c r="G28" s="12" t="s">
        <v>3</v>
      </c>
      <c r="H28" s="17">
        <v>330</v>
      </c>
      <c r="I28" s="23">
        <f t="shared" si="0"/>
        <v>0</v>
      </c>
    </row>
    <row r="29" spans="1:11" x14ac:dyDescent="0.2">
      <c r="A29" s="14"/>
      <c r="B29" s="163" t="s">
        <v>260</v>
      </c>
      <c r="C29" s="10"/>
      <c r="D29" s="10"/>
      <c r="E29" s="10"/>
      <c r="F29" s="32"/>
      <c r="G29" s="12" t="s">
        <v>3</v>
      </c>
      <c r="H29" s="17">
        <v>350</v>
      </c>
      <c r="I29" s="23">
        <f t="shared" si="0"/>
        <v>0</v>
      </c>
    </row>
    <row r="30" spans="1:11" x14ac:dyDescent="0.2">
      <c r="A30" s="14"/>
      <c r="B30" s="163" t="s">
        <v>261</v>
      </c>
      <c r="C30" s="10"/>
      <c r="D30" s="10"/>
      <c r="E30" s="10"/>
      <c r="F30" s="32"/>
      <c r="G30" s="12" t="s">
        <v>3</v>
      </c>
      <c r="H30" s="17">
        <v>365</v>
      </c>
      <c r="I30" s="23">
        <f t="shared" si="0"/>
        <v>0</v>
      </c>
    </row>
    <row r="31" spans="1:11" x14ac:dyDescent="0.2">
      <c r="A31" s="14"/>
      <c r="B31" s="163" t="s">
        <v>262</v>
      </c>
      <c r="C31" s="10"/>
      <c r="D31" s="10"/>
      <c r="E31" s="10"/>
      <c r="F31" s="32"/>
      <c r="G31" s="12" t="s">
        <v>3</v>
      </c>
      <c r="H31" s="17">
        <v>470</v>
      </c>
      <c r="I31" s="23">
        <f t="shared" si="0"/>
        <v>0</v>
      </c>
    </row>
    <row r="32" spans="1:11" x14ac:dyDescent="0.2">
      <c r="A32" s="14"/>
      <c r="B32" s="163" t="s">
        <v>263</v>
      </c>
      <c r="C32" s="10"/>
      <c r="D32" s="10"/>
      <c r="E32" s="10"/>
      <c r="F32" s="32"/>
      <c r="G32" s="12" t="s">
        <v>3</v>
      </c>
      <c r="H32" s="17">
        <v>480</v>
      </c>
      <c r="I32" s="23">
        <f t="shared" si="0"/>
        <v>0</v>
      </c>
    </row>
    <row r="33" spans="1:9" x14ac:dyDescent="0.2">
      <c r="A33" s="14"/>
      <c r="B33" s="10" t="s">
        <v>84</v>
      </c>
      <c r="C33" s="10"/>
      <c r="D33" s="10"/>
      <c r="E33" s="10"/>
      <c r="F33" s="32"/>
      <c r="G33" s="12" t="s">
        <v>3</v>
      </c>
      <c r="H33" s="17">
        <v>140</v>
      </c>
      <c r="I33" s="23">
        <f>+F33*H33</f>
        <v>0</v>
      </c>
    </row>
    <row r="34" spans="1:9" x14ac:dyDescent="0.2">
      <c r="A34" s="14"/>
      <c r="B34" s="10" t="s">
        <v>85</v>
      </c>
      <c r="C34" s="10"/>
      <c r="D34" s="10"/>
      <c r="E34" s="10"/>
      <c r="F34" s="32"/>
      <c r="G34" s="12" t="s">
        <v>3</v>
      </c>
      <c r="H34" s="17">
        <v>150</v>
      </c>
      <c r="I34" s="23">
        <f>+F34*H34</f>
        <v>0</v>
      </c>
    </row>
    <row r="35" spans="1:9" x14ac:dyDescent="0.2">
      <c r="A35" s="5"/>
      <c r="B35" s="6"/>
      <c r="C35" s="6"/>
      <c r="D35" s="6"/>
      <c r="E35" s="6"/>
      <c r="F35" s="32"/>
      <c r="G35" s="31"/>
      <c r="H35" s="45"/>
      <c r="I35" s="23">
        <f t="shared" ref="I35:I59" si="1">+F35*H35</f>
        <v>0</v>
      </c>
    </row>
    <row r="36" spans="1:9" x14ac:dyDescent="0.2">
      <c r="A36" s="5"/>
      <c r="B36" s="6"/>
      <c r="C36" s="6"/>
      <c r="D36" s="6"/>
      <c r="E36" s="6"/>
      <c r="F36" s="32"/>
      <c r="G36" s="31"/>
      <c r="H36" s="45"/>
      <c r="I36" s="23">
        <f t="shared" si="1"/>
        <v>0</v>
      </c>
    </row>
    <row r="37" spans="1:9" x14ac:dyDescent="0.2">
      <c r="A37" s="54" t="s">
        <v>31</v>
      </c>
      <c r="B37" s="18"/>
      <c r="C37" s="6"/>
      <c r="D37" s="6"/>
      <c r="E37" s="6"/>
      <c r="F37" s="32"/>
      <c r="G37" s="12"/>
      <c r="H37" s="17"/>
      <c r="I37" s="23">
        <f t="shared" si="1"/>
        <v>0</v>
      </c>
    </row>
    <row r="38" spans="1:9" x14ac:dyDescent="0.2">
      <c r="A38" s="54"/>
      <c r="B38" s="226" t="s">
        <v>288</v>
      </c>
      <c r="C38" s="6"/>
      <c r="D38" s="6"/>
      <c r="E38" s="6"/>
      <c r="F38" s="32"/>
      <c r="G38" s="12" t="s">
        <v>3</v>
      </c>
      <c r="H38" s="17">
        <v>45</v>
      </c>
      <c r="I38" s="23">
        <f t="shared" si="1"/>
        <v>0</v>
      </c>
    </row>
    <row r="39" spans="1:9" x14ac:dyDescent="0.2">
      <c r="A39" s="54"/>
      <c r="B39" s="18"/>
      <c r="C39" s="296" t="s">
        <v>289</v>
      </c>
      <c r="D39" s="6"/>
      <c r="E39" s="6"/>
      <c r="F39" s="32"/>
      <c r="G39" s="12"/>
      <c r="H39" s="17"/>
      <c r="I39" s="23">
        <f t="shared" si="1"/>
        <v>0</v>
      </c>
    </row>
    <row r="40" spans="1:9" x14ac:dyDescent="0.2">
      <c r="A40" s="54"/>
      <c r="B40" s="18"/>
      <c r="C40" s="6"/>
      <c r="D40" s="6"/>
      <c r="E40" s="6"/>
      <c r="F40" s="32"/>
      <c r="G40" s="12"/>
      <c r="H40" s="17"/>
      <c r="I40" s="23">
        <f t="shared" si="1"/>
        <v>0</v>
      </c>
    </row>
    <row r="41" spans="1:9" x14ac:dyDescent="0.2">
      <c r="A41" s="54" t="s">
        <v>23</v>
      </c>
      <c r="B41" s="10"/>
      <c r="C41" s="10"/>
      <c r="D41" s="10"/>
      <c r="E41" s="10"/>
      <c r="F41" s="32"/>
      <c r="G41" s="12" t="s">
        <v>5</v>
      </c>
      <c r="H41" s="16">
        <v>4500</v>
      </c>
      <c r="I41" s="23">
        <f t="shared" si="1"/>
        <v>0</v>
      </c>
    </row>
    <row r="42" spans="1:9" x14ac:dyDescent="0.2">
      <c r="A42" s="5"/>
      <c r="B42" s="18"/>
      <c r="C42" s="6"/>
      <c r="D42" s="6"/>
      <c r="E42" s="6"/>
      <c r="F42" s="32"/>
      <c r="G42" s="12"/>
      <c r="H42" s="17"/>
      <c r="I42" s="23">
        <f t="shared" si="1"/>
        <v>0</v>
      </c>
    </row>
    <row r="43" spans="1:9" x14ac:dyDescent="0.2">
      <c r="A43" s="5"/>
      <c r="B43" s="18"/>
      <c r="C43" s="6"/>
      <c r="D43" s="6"/>
      <c r="E43" s="6"/>
      <c r="F43" s="32"/>
      <c r="G43" s="12"/>
      <c r="H43" s="17"/>
      <c r="I43" s="23">
        <f t="shared" si="1"/>
        <v>0</v>
      </c>
    </row>
    <row r="44" spans="1:9" x14ac:dyDescent="0.2">
      <c r="A44" s="5"/>
      <c r="B44" s="18"/>
      <c r="C44" s="6"/>
      <c r="D44" s="6"/>
      <c r="E44" s="6"/>
      <c r="F44" s="32"/>
      <c r="G44" s="12"/>
      <c r="H44" s="17"/>
      <c r="I44" s="23">
        <f t="shared" si="1"/>
        <v>0</v>
      </c>
    </row>
    <row r="45" spans="1:9" x14ac:dyDescent="0.2">
      <c r="A45" s="5"/>
      <c r="B45" s="18"/>
      <c r="C45" s="6"/>
      <c r="D45" s="335" t="s">
        <v>166</v>
      </c>
      <c r="E45" s="335"/>
      <c r="F45" s="335"/>
      <c r="G45" s="335"/>
      <c r="H45" s="338"/>
      <c r="I45" s="23">
        <f>SUM(I21:I44)*0.1</f>
        <v>0</v>
      </c>
    </row>
    <row r="46" spans="1:9" ht="15.75" x14ac:dyDescent="0.25">
      <c r="A46" s="5"/>
      <c r="B46" s="6"/>
      <c r="C46" s="6"/>
      <c r="D46" s="6"/>
      <c r="E46" s="6"/>
      <c r="F46" s="32"/>
      <c r="G46" s="31"/>
      <c r="H46" s="86" t="s">
        <v>50</v>
      </c>
      <c r="I46" s="85">
        <f>SUM(I21:I45)</f>
        <v>0</v>
      </c>
    </row>
    <row r="47" spans="1:9" x14ac:dyDescent="0.2">
      <c r="A47" s="54" t="s">
        <v>14</v>
      </c>
      <c r="B47" s="10"/>
      <c r="C47" s="10"/>
      <c r="D47" s="10"/>
      <c r="E47" s="10"/>
      <c r="F47" s="32"/>
      <c r="G47" s="12"/>
      <c r="H47" s="17"/>
      <c r="I47" s="23">
        <f t="shared" si="1"/>
        <v>0</v>
      </c>
    </row>
    <row r="48" spans="1:9" x14ac:dyDescent="0.2">
      <c r="A48" s="14"/>
      <c r="B48" s="221" t="s">
        <v>253</v>
      </c>
      <c r="C48" s="10"/>
      <c r="D48" s="10"/>
      <c r="E48" s="10"/>
      <c r="F48" s="32"/>
      <c r="G48" s="12" t="s">
        <v>3</v>
      </c>
      <c r="H48" s="17">
        <v>409.5</v>
      </c>
      <c r="I48" s="23">
        <f t="shared" si="1"/>
        <v>0</v>
      </c>
    </row>
    <row r="49" spans="1:9" x14ac:dyDescent="0.2">
      <c r="A49" s="14"/>
      <c r="B49" s="10"/>
      <c r="C49" s="10"/>
      <c r="D49" s="10"/>
      <c r="E49" s="10"/>
      <c r="F49" s="32"/>
      <c r="G49" s="12"/>
      <c r="H49" s="17"/>
      <c r="I49" s="23">
        <f t="shared" si="1"/>
        <v>0</v>
      </c>
    </row>
    <row r="50" spans="1:9" x14ac:dyDescent="0.2">
      <c r="A50" s="14"/>
      <c r="B50" s="221" t="s">
        <v>249</v>
      </c>
      <c r="C50" s="10"/>
      <c r="D50" s="10"/>
      <c r="E50" s="10"/>
      <c r="F50" s="32"/>
      <c r="G50" s="12" t="s">
        <v>86</v>
      </c>
      <c r="H50" s="17">
        <v>3900</v>
      </c>
      <c r="I50" s="23">
        <f t="shared" si="1"/>
        <v>0</v>
      </c>
    </row>
    <row r="51" spans="1:9" x14ac:dyDescent="0.2">
      <c r="A51" s="14"/>
      <c r="B51" s="221" t="s">
        <v>250</v>
      </c>
      <c r="C51" s="10"/>
      <c r="D51" s="10"/>
      <c r="E51" s="10"/>
      <c r="F51" s="32"/>
      <c r="G51" s="12" t="s">
        <v>86</v>
      </c>
      <c r="H51" s="17">
        <v>4200</v>
      </c>
      <c r="I51" s="23">
        <f t="shared" si="1"/>
        <v>0</v>
      </c>
    </row>
    <row r="52" spans="1:9" x14ac:dyDescent="0.2">
      <c r="A52" s="14"/>
      <c r="B52" s="221" t="s">
        <v>251</v>
      </c>
      <c r="C52" s="10"/>
      <c r="D52" s="10"/>
      <c r="E52" s="10"/>
      <c r="F52" s="32"/>
      <c r="G52" s="12" t="s">
        <v>86</v>
      </c>
      <c r="H52" s="17">
        <v>4700</v>
      </c>
      <c r="I52" s="23">
        <f t="shared" si="1"/>
        <v>0</v>
      </c>
    </row>
    <row r="53" spans="1:9" x14ac:dyDescent="0.2">
      <c r="A53" s="14"/>
      <c r="B53" s="221" t="s">
        <v>252</v>
      </c>
      <c r="C53" s="10"/>
      <c r="D53" s="10"/>
      <c r="E53" s="10"/>
      <c r="F53" s="32"/>
      <c r="G53" s="12" t="s">
        <v>86</v>
      </c>
      <c r="H53" s="17">
        <v>4900</v>
      </c>
      <c r="I53" s="23">
        <f t="shared" si="1"/>
        <v>0</v>
      </c>
    </row>
    <row r="54" spans="1:9" x14ac:dyDescent="0.2">
      <c r="A54" s="14"/>
      <c r="B54" s="10" t="s">
        <v>148</v>
      </c>
      <c r="C54" s="10"/>
      <c r="D54" s="10"/>
      <c r="E54" s="10"/>
      <c r="F54" s="32"/>
      <c r="G54" s="12" t="s">
        <v>29</v>
      </c>
      <c r="H54" s="17">
        <v>585</v>
      </c>
      <c r="I54" s="23">
        <f t="shared" si="1"/>
        <v>0</v>
      </c>
    </row>
    <row r="55" spans="1:9" x14ac:dyDescent="0.2">
      <c r="A55" s="5"/>
      <c r="B55" s="18" t="s">
        <v>149</v>
      </c>
      <c r="C55" s="6"/>
      <c r="D55" s="6"/>
      <c r="E55" s="6"/>
      <c r="F55" s="138"/>
      <c r="G55" s="12" t="s">
        <v>29</v>
      </c>
      <c r="H55" s="17">
        <v>1200</v>
      </c>
      <c r="I55" s="23">
        <f t="shared" si="1"/>
        <v>0</v>
      </c>
    </row>
    <row r="56" spans="1:9" x14ac:dyDescent="0.2">
      <c r="A56" s="5"/>
      <c r="B56" s="18"/>
      <c r="C56" s="6"/>
      <c r="D56" s="6"/>
      <c r="E56" s="6"/>
      <c r="F56" s="32"/>
      <c r="G56" s="12"/>
      <c r="H56" s="17"/>
      <c r="I56" s="23"/>
    </row>
    <row r="57" spans="1:9" x14ac:dyDescent="0.2">
      <c r="A57" s="5"/>
      <c r="B57" s="18"/>
      <c r="C57" s="6"/>
      <c r="D57" s="6"/>
      <c r="E57" s="6"/>
      <c r="F57" s="32"/>
      <c r="G57" s="12"/>
      <c r="H57" s="17"/>
      <c r="I57" s="23"/>
    </row>
    <row r="58" spans="1:9" x14ac:dyDescent="0.2">
      <c r="A58" s="5"/>
      <c r="B58" s="18"/>
      <c r="C58" s="6"/>
      <c r="D58" s="6"/>
      <c r="E58" s="6"/>
      <c r="F58" s="32"/>
      <c r="G58" s="12"/>
      <c r="H58" s="17"/>
      <c r="I58" s="23"/>
    </row>
    <row r="59" spans="1:9" x14ac:dyDescent="0.2">
      <c r="A59" s="5"/>
      <c r="B59" s="18"/>
      <c r="C59" s="6"/>
      <c r="D59" s="6"/>
      <c r="E59" s="6"/>
      <c r="F59" s="32"/>
      <c r="G59" s="12"/>
      <c r="H59" s="17"/>
      <c r="I59" s="23">
        <f t="shared" si="1"/>
        <v>0</v>
      </c>
    </row>
    <row r="60" spans="1:9" x14ac:dyDescent="0.2">
      <c r="A60" s="54" t="s">
        <v>290</v>
      </c>
      <c r="B60" s="10"/>
      <c r="C60" s="10"/>
      <c r="D60" s="10"/>
      <c r="E60" s="10"/>
      <c r="F60" s="32"/>
      <c r="G60" s="12"/>
      <c r="H60" s="16"/>
      <c r="I60" s="23">
        <f>+F60*H60</f>
        <v>0</v>
      </c>
    </row>
    <row r="61" spans="1:9" x14ac:dyDescent="0.2">
      <c r="A61" s="54"/>
      <c r="B61" s="10"/>
      <c r="C61" s="115" t="s">
        <v>265</v>
      </c>
      <c r="D61" s="10"/>
      <c r="E61" s="10"/>
      <c r="F61" s="32"/>
      <c r="G61" s="12"/>
      <c r="H61" s="16"/>
      <c r="I61" s="23"/>
    </row>
    <row r="62" spans="1:9" x14ac:dyDescent="0.2">
      <c r="A62" s="14"/>
      <c r="B62" s="221" t="s">
        <v>264</v>
      </c>
      <c r="C62" s="10"/>
      <c r="D62" s="10"/>
      <c r="E62" s="10"/>
      <c r="F62" s="32"/>
      <c r="G62" s="12" t="s">
        <v>3</v>
      </c>
      <c r="H62" s="16">
        <v>400</v>
      </c>
      <c r="I62" s="23">
        <f t="shared" ref="I62:I70" si="2">+F62*H62</f>
        <v>0</v>
      </c>
    </row>
    <row r="63" spans="1:9" x14ac:dyDescent="0.2">
      <c r="A63" s="14"/>
      <c r="B63" s="163" t="s">
        <v>266</v>
      </c>
      <c r="C63" s="10"/>
      <c r="D63" s="10"/>
      <c r="E63" s="10"/>
      <c r="F63" s="32"/>
      <c r="G63" s="12" t="s">
        <v>3</v>
      </c>
      <c r="H63" s="16">
        <v>470</v>
      </c>
      <c r="I63" s="23">
        <f t="shared" si="2"/>
        <v>0</v>
      </c>
    </row>
    <row r="64" spans="1:9" x14ac:dyDescent="0.2">
      <c r="A64" s="14"/>
      <c r="B64" s="163" t="s">
        <v>267</v>
      </c>
      <c r="C64" s="10"/>
      <c r="D64" s="10"/>
      <c r="E64" s="10"/>
      <c r="F64" s="32"/>
      <c r="G64" s="12" t="s">
        <v>3</v>
      </c>
      <c r="H64" s="16">
        <v>560</v>
      </c>
      <c r="I64" s="23">
        <f t="shared" si="2"/>
        <v>0</v>
      </c>
    </row>
    <row r="65" spans="1:9" x14ac:dyDescent="0.2">
      <c r="A65" s="14"/>
      <c r="B65" s="163" t="s">
        <v>269</v>
      </c>
      <c r="C65" s="10"/>
      <c r="D65" s="10"/>
      <c r="E65" s="10"/>
      <c r="F65" s="32"/>
      <c r="G65" s="12" t="s">
        <v>3</v>
      </c>
      <c r="H65" s="16">
        <v>575</v>
      </c>
      <c r="I65" s="23">
        <f t="shared" si="2"/>
        <v>0</v>
      </c>
    </row>
    <row r="66" spans="1:9" x14ac:dyDescent="0.2">
      <c r="A66" s="14"/>
      <c r="B66" s="163" t="s">
        <v>268</v>
      </c>
      <c r="C66" s="10"/>
      <c r="D66" s="10"/>
      <c r="E66" s="10"/>
      <c r="F66" s="32"/>
      <c r="G66" s="12" t="s">
        <v>3</v>
      </c>
      <c r="H66" s="16">
        <v>585</v>
      </c>
      <c r="I66" s="23">
        <f t="shared" si="2"/>
        <v>0</v>
      </c>
    </row>
    <row r="67" spans="1:9" x14ac:dyDescent="0.2">
      <c r="A67" s="14"/>
      <c r="B67" s="163" t="s">
        <v>270</v>
      </c>
      <c r="C67" s="10"/>
      <c r="D67" s="10"/>
      <c r="E67" s="10"/>
      <c r="F67" s="32"/>
      <c r="G67" s="12" t="s">
        <v>3</v>
      </c>
      <c r="H67" s="16">
        <v>600</v>
      </c>
      <c r="I67" s="23">
        <f t="shared" si="2"/>
        <v>0</v>
      </c>
    </row>
    <row r="68" spans="1:9" x14ac:dyDescent="0.2">
      <c r="A68" s="14"/>
      <c r="B68" s="163" t="s">
        <v>271</v>
      </c>
      <c r="C68" s="10"/>
      <c r="D68" s="10"/>
      <c r="E68" s="10"/>
      <c r="F68" s="32"/>
      <c r="G68" s="12" t="s">
        <v>3</v>
      </c>
      <c r="H68" s="16">
        <v>610</v>
      </c>
      <c r="I68" s="23">
        <f t="shared" si="2"/>
        <v>0</v>
      </c>
    </row>
    <row r="69" spans="1:9" x14ac:dyDescent="0.2">
      <c r="A69" s="14"/>
      <c r="B69" s="163" t="s">
        <v>272</v>
      </c>
      <c r="C69" s="10"/>
      <c r="D69" s="10"/>
      <c r="E69" s="10"/>
      <c r="F69" s="32"/>
      <c r="G69" s="12" t="s">
        <v>3</v>
      </c>
      <c r="H69" s="16">
        <v>650</v>
      </c>
      <c r="I69" s="23">
        <f t="shared" si="2"/>
        <v>0</v>
      </c>
    </row>
    <row r="70" spans="1:9" x14ac:dyDescent="0.2">
      <c r="A70" s="14"/>
      <c r="B70" s="10" t="s">
        <v>87</v>
      </c>
      <c r="C70" s="10"/>
      <c r="D70" s="10"/>
      <c r="E70" s="10"/>
      <c r="F70" s="32"/>
      <c r="G70" s="297" t="s">
        <v>5</v>
      </c>
      <c r="H70" s="16">
        <v>700</v>
      </c>
      <c r="I70" s="23">
        <f t="shared" si="2"/>
        <v>0</v>
      </c>
    </row>
    <row r="71" spans="1:9" x14ac:dyDescent="0.2">
      <c r="A71" s="14"/>
      <c r="B71" s="10" t="s">
        <v>128</v>
      </c>
      <c r="C71" s="10"/>
      <c r="D71" s="10"/>
      <c r="E71" s="10"/>
      <c r="F71" s="32"/>
      <c r="G71" s="297" t="s">
        <v>5</v>
      </c>
      <c r="H71" s="16"/>
      <c r="I71" s="23">
        <f>+F71*H71</f>
        <v>0</v>
      </c>
    </row>
    <row r="72" spans="1:9" x14ac:dyDescent="0.2">
      <c r="A72" s="14"/>
      <c r="B72" s="10"/>
      <c r="C72" s="10"/>
      <c r="D72" s="10"/>
      <c r="E72" s="10"/>
      <c r="F72" s="32"/>
      <c r="G72" s="12"/>
      <c r="H72" s="16"/>
      <c r="I72" s="23"/>
    </row>
    <row r="73" spans="1:9" x14ac:dyDescent="0.2">
      <c r="A73" s="14"/>
      <c r="B73" s="10"/>
      <c r="C73" s="10"/>
      <c r="D73" s="10"/>
      <c r="E73" s="10"/>
      <c r="F73" s="32"/>
      <c r="G73" s="12"/>
      <c r="H73" s="16"/>
      <c r="I73" s="23"/>
    </row>
    <row r="74" spans="1:9" x14ac:dyDescent="0.2">
      <c r="A74" s="5"/>
      <c r="B74" s="6"/>
      <c r="C74" s="6"/>
      <c r="D74" s="6"/>
      <c r="E74" s="6"/>
      <c r="F74" s="32"/>
      <c r="G74" s="31"/>
      <c r="H74" s="45"/>
      <c r="I74" s="23">
        <f>+F74*H74</f>
        <v>0</v>
      </c>
    </row>
    <row r="75" spans="1:9" x14ac:dyDescent="0.2">
      <c r="A75" s="5"/>
      <c r="B75" s="6"/>
      <c r="C75" s="6"/>
      <c r="D75" s="6"/>
      <c r="E75" s="6"/>
      <c r="F75" s="32"/>
      <c r="G75" s="31"/>
      <c r="H75" s="45"/>
      <c r="I75" s="23">
        <f>+F75*H75</f>
        <v>0</v>
      </c>
    </row>
    <row r="76" spans="1:9" x14ac:dyDescent="0.2">
      <c r="A76" s="54" t="s">
        <v>22</v>
      </c>
      <c r="B76" s="10"/>
      <c r="C76" s="10"/>
      <c r="D76" s="10"/>
      <c r="E76" s="10"/>
      <c r="F76" s="32"/>
      <c r="G76" s="12" t="s">
        <v>29</v>
      </c>
      <c r="H76" s="16">
        <v>1700</v>
      </c>
      <c r="I76" s="23">
        <f>+F76*H76</f>
        <v>0</v>
      </c>
    </row>
    <row r="77" spans="1:9" x14ac:dyDescent="0.2">
      <c r="A77" s="54"/>
      <c r="B77" s="10"/>
      <c r="C77" s="10"/>
      <c r="D77" s="10"/>
      <c r="E77" s="10"/>
      <c r="F77" s="32"/>
      <c r="G77" s="12"/>
      <c r="H77" s="16"/>
      <c r="I77" s="23"/>
    </row>
    <row r="78" spans="1:9" x14ac:dyDescent="0.2">
      <c r="A78" s="54"/>
      <c r="B78" s="10"/>
      <c r="C78" s="10"/>
      <c r="D78" s="10"/>
      <c r="E78" s="10"/>
      <c r="F78" s="32"/>
      <c r="G78" s="12"/>
      <c r="H78" s="16"/>
      <c r="I78" s="23"/>
    </row>
    <row r="79" spans="1:9" x14ac:dyDescent="0.2">
      <c r="A79" s="54"/>
      <c r="B79" s="10"/>
      <c r="C79" s="10"/>
      <c r="D79" s="10"/>
      <c r="E79" s="10"/>
      <c r="F79" s="32"/>
      <c r="G79" s="12"/>
      <c r="H79" s="16"/>
      <c r="I79" s="23"/>
    </row>
    <row r="80" spans="1:9" x14ac:dyDescent="0.2">
      <c r="A80" s="54"/>
      <c r="B80" s="10"/>
      <c r="C80" s="10"/>
      <c r="D80" s="10"/>
      <c r="E80" s="10"/>
      <c r="F80" s="32"/>
      <c r="G80" s="12"/>
      <c r="H80" s="16"/>
      <c r="I80" s="23"/>
    </row>
    <row r="81" spans="1:9" x14ac:dyDescent="0.2">
      <c r="A81" s="54" t="s">
        <v>111</v>
      </c>
      <c r="B81" s="10"/>
      <c r="C81" s="10"/>
      <c r="D81" s="10"/>
      <c r="E81" s="10"/>
      <c r="F81" s="32"/>
      <c r="G81" s="12"/>
      <c r="H81" s="16"/>
      <c r="I81" s="23"/>
    </row>
    <row r="82" spans="1:9" x14ac:dyDescent="0.2">
      <c r="A82" s="54"/>
      <c r="B82" s="10"/>
      <c r="C82" s="10"/>
      <c r="D82" s="346" t="s">
        <v>166</v>
      </c>
      <c r="E82" s="346"/>
      <c r="F82" s="346"/>
      <c r="G82" s="346"/>
      <c r="H82" s="347"/>
      <c r="I82" s="23">
        <f>SUM(I48:I81)*0.1</f>
        <v>0</v>
      </c>
    </row>
    <row r="83" spans="1:9" ht="15.75" x14ac:dyDescent="0.25">
      <c r="A83" s="54"/>
      <c r="B83" s="10"/>
      <c r="C83" s="10"/>
      <c r="D83" s="10"/>
      <c r="E83" s="10"/>
      <c r="F83" s="32"/>
      <c r="G83" s="12"/>
      <c r="H83" s="65" t="s">
        <v>50</v>
      </c>
      <c r="I83" s="23">
        <f>SUM(I48:I82)</f>
        <v>0</v>
      </c>
    </row>
    <row r="84" spans="1:9" x14ac:dyDescent="0.2">
      <c r="A84" s="54"/>
      <c r="B84" s="10"/>
      <c r="C84" s="10"/>
      <c r="D84" s="10"/>
      <c r="E84" s="10"/>
      <c r="F84" s="32"/>
      <c r="G84" s="12"/>
      <c r="H84" s="16"/>
      <c r="I84" s="23"/>
    </row>
    <row r="85" spans="1:9" x14ac:dyDescent="0.2">
      <c r="A85" s="68" t="s">
        <v>167</v>
      </c>
      <c r="B85" s="10"/>
      <c r="C85" s="10"/>
      <c r="D85" s="10"/>
      <c r="E85" s="10"/>
      <c r="F85" s="32"/>
      <c r="G85" s="31" t="s">
        <v>29</v>
      </c>
      <c r="H85" s="63">
        <f>((I46+I83)*0.025)+0.1*((I46+I83)*0.025)</f>
        <v>0</v>
      </c>
      <c r="I85" s="63">
        <f>H85</f>
        <v>0</v>
      </c>
    </row>
    <row r="86" spans="1:9" ht="15.75" x14ac:dyDescent="0.25">
      <c r="A86" s="343" t="s">
        <v>174</v>
      </c>
      <c r="B86" s="344"/>
      <c r="C86" s="344"/>
      <c r="D86" s="344"/>
      <c r="E86" s="223"/>
      <c r="F86" s="7"/>
      <c r="G86" s="160" t="s">
        <v>29</v>
      </c>
      <c r="H86" s="132">
        <f>(I46+I83)*0.04</f>
        <v>0</v>
      </c>
      <c r="I86" s="66">
        <f>H86</f>
        <v>0</v>
      </c>
    </row>
    <row r="87" spans="1:9" ht="15.75" x14ac:dyDescent="0.2">
      <c r="A87" s="5"/>
      <c r="B87" s="6"/>
      <c r="C87" s="6"/>
      <c r="D87" s="6"/>
      <c r="E87" s="6"/>
      <c r="F87" s="7"/>
      <c r="G87" s="31"/>
      <c r="H87" s="64" t="s">
        <v>172</v>
      </c>
      <c r="I87" s="66">
        <f>SUM(I46,I83,I85,I86)</f>
        <v>0</v>
      </c>
    </row>
    <row r="88" spans="1:9" x14ac:dyDescent="0.2">
      <c r="B88" s="80"/>
    </row>
  </sheetData>
  <mergeCells count="4">
    <mergeCell ref="J10:J17"/>
    <mergeCell ref="D45:H45"/>
    <mergeCell ref="D82:H82"/>
    <mergeCell ref="A86:D86"/>
  </mergeCells>
  <phoneticPr fontId="22" type="noConversion"/>
  <pageMargins left="0.75" right="0.75" top="1" bottom="1" header="0.5" footer="0.5"/>
  <pageSetup scale="96" orientation="portrait" r:id="rId1"/>
  <headerFooter alignWithMargins="0">
    <oddHeader>&amp;RPage &amp;P of &amp;N</oddHeader>
    <oddFooter>&amp;L&amp;"Times New Roman,Italic"&amp;8S:\Engineering\Forms\Land Forms\
Engineering Cost Estimate\Engineering 
Project Cost Estimate  03-31-20&amp;R&amp;"Times New Roman,Italic"&amp;8Last Update: 03-31-2020</oddFooter>
  </headerFooter>
  <rowBreaks count="2" manualBreakCount="2">
    <brk id="46" max="16383" man="1"/>
    <brk id="95" max="16383" man="1"/>
  </rowBreaks>
  <colBreaks count="1" manualBreakCount="1">
    <brk id="9" max="1048575" man="1"/>
  </colBreaks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>
              <from>
                <xdr:col>3</xdr:col>
                <xdr:colOff>1676400</xdr:colOff>
                <xdr:row>0</xdr:row>
                <xdr:rowOff>57150</xdr:rowOff>
              </from>
              <to>
                <xdr:col>4</xdr:col>
                <xdr:colOff>876300</xdr:colOff>
                <xdr:row>3</xdr:row>
                <xdr:rowOff>247650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0"/>
  <sheetViews>
    <sheetView showZeros="0" topLeftCell="A16" zoomScaleNormal="100" zoomScaleSheetLayoutView="100" workbookViewId="0">
      <selection activeCell="B37" sqref="B37:G37"/>
    </sheetView>
  </sheetViews>
  <sheetFormatPr defaultRowHeight="12.75" x14ac:dyDescent="0.2"/>
  <cols>
    <col min="1" max="1" width="2.28515625" customWidth="1"/>
    <col min="2" max="3" width="7.42578125" customWidth="1"/>
    <col min="4" max="4" width="14.28515625" customWidth="1"/>
    <col min="5" max="5" width="12.5703125" customWidth="1"/>
    <col min="6" max="6" width="5.7109375" customWidth="1"/>
    <col min="7" max="7" width="11.5703125" customWidth="1"/>
    <col min="8" max="8" width="21.5703125" customWidth="1"/>
    <col min="9" max="9" width="11" bestFit="1" customWidth="1"/>
  </cols>
  <sheetData>
    <row r="1" spans="1:9" ht="18" x14ac:dyDescent="0.2">
      <c r="A1" s="25"/>
      <c r="B1" s="26"/>
      <c r="C1" s="26"/>
      <c r="D1" s="26"/>
      <c r="E1" s="26"/>
      <c r="F1" s="26"/>
      <c r="G1" s="26"/>
      <c r="H1" s="26"/>
    </row>
    <row r="2" spans="1:9" ht="18" x14ac:dyDescent="0.2">
      <c r="A2" s="25"/>
      <c r="B2" s="26"/>
      <c r="C2" s="26"/>
      <c r="D2" s="26"/>
      <c r="E2" s="26"/>
      <c r="F2" s="26"/>
      <c r="G2" s="26"/>
      <c r="H2" s="26"/>
    </row>
    <row r="3" spans="1:9" ht="18" x14ac:dyDescent="0.2">
      <c r="A3" s="25"/>
      <c r="B3" s="26"/>
      <c r="C3" s="26"/>
      <c r="D3" s="26"/>
      <c r="E3" s="26"/>
      <c r="F3" s="26"/>
      <c r="G3" s="26"/>
      <c r="H3" s="26"/>
    </row>
    <row r="4" spans="1:9" ht="18" x14ac:dyDescent="0.2">
      <c r="A4" s="25"/>
      <c r="B4" s="26"/>
      <c r="C4" s="26"/>
      <c r="D4" s="26"/>
      <c r="E4" s="26"/>
      <c r="F4" s="26"/>
      <c r="G4" s="26"/>
      <c r="H4" s="26"/>
    </row>
    <row r="5" spans="1:9" ht="15.75" x14ac:dyDescent="0.2">
      <c r="A5" s="34" t="s">
        <v>34</v>
      </c>
      <c r="B5" s="26"/>
      <c r="C5" s="26"/>
      <c r="D5" s="26"/>
      <c r="E5" s="26"/>
      <c r="F5" s="26"/>
      <c r="G5" s="26"/>
      <c r="H5" s="26"/>
    </row>
    <row r="6" spans="1:9" ht="11.25" customHeight="1" x14ac:dyDescent="0.2">
      <c r="A6" s="81"/>
      <c r="B6" s="27"/>
      <c r="C6" s="27"/>
      <c r="D6" s="27"/>
      <c r="E6" s="27"/>
      <c r="F6" s="27"/>
      <c r="G6" s="27"/>
      <c r="H6" s="27"/>
    </row>
    <row r="7" spans="1:9" ht="15.75" x14ac:dyDescent="0.2">
      <c r="A7" s="34" t="s">
        <v>41</v>
      </c>
      <c r="B7" s="26"/>
      <c r="C7" s="26"/>
      <c r="D7" s="26"/>
      <c r="E7" s="26"/>
      <c r="F7" s="26"/>
      <c r="G7" s="26"/>
      <c r="H7" s="26"/>
    </row>
    <row r="8" spans="1:9" ht="15" x14ac:dyDescent="0.2">
      <c r="A8" s="234" t="s">
        <v>35</v>
      </c>
      <c r="B8" s="26"/>
      <c r="C8" s="26"/>
      <c r="D8" s="26"/>
      <c r="E8" s="26"/>
      <c r="F8" s="26"/>
      <c r="G8" s="26"/>
      <c r="H8" s="26"/>
    </row>
    <row r="9" spans="1:9" ht="15.75" x14ac:dyDescent="0.25">
      <c r="A9" s="28"/>
      <c r="B9" s="26"/>
      <c r="C9" s="26"/>
      <c r="D9" s="26"/>
      <c r="E9" s="26"/>
      <c r="F9" s="109"/>
      <c r="G9" s="109"/>
      <c r="H9" s="26"/>
    </row>
    <row r="10" spans="1:9" ht="15.75" customHeight="1" x14ac:dyDescent="0.25">
      <c r="A10" s="28"/>
      <c r="B10" s="26"/>
      <c r="C10" s="2" t="s">
        <v>91</v>
      </c>
      <c r="D10" s="308"/>
      <c r="E10" s="26"/>
      <c r="F10" s="283"/>
      <c r="G10" s="284"/>
      <c r="H10" s="288"/>
      <c r="I10" s="312"/>
    </row>
    <row r="11" spans="1:9" ht="15.75" customHeight="1" x14ac:dyDescent="0.2">
      <c r="B11" s="2"/>
      <c r="C11" s="2" t="s">
        <v>54</v>
      </c>
      <c r="D11" s="10"/>
      <c r="E11" s="29"/>
      <c r="F11" s="88"/>
      <c r="G11" s="284"/>
      <c r="H11" s="289"/>
      <c r="I11" s="313"/>
    </row>
    <row r="12" spans="1:9" ht="15.75" customHeight="1" x14ac:dyDescent="0.2">
      <c r="B12" s="2"/>
      <c r="C12" s="2" t="s">
        <v>89</v>
      </c>
      <c r="D12" s="4"/>
      <c r="E12" s="29"/>
      <c r="F12" s="88"/>
      <c r="G12" s="153"/>
      <c r="H12" s="289"/>
      <c r="I12" s="313"/>
    </row>
    <row r="13" spans="1:9" ht="15.75" customHeight="1" x14ac:dyDescent="0.2">
      <c r="B13" s="2"/>
      <c r="C13" s="2" t="s">
        <v>18</v>
      </c>
      <c r="D13" s="4"/>
      <c r="E13" s="30"/>
      <c r="F13" s="88"/>
      <c r="G13" s="153"/>
      <c r="H13" s="290"/>
      <c r="I13" s="313"/>
    </row>
    <row r="14" spans="1:9" ht="15.75" customHeight="1" x14ac:dyDescent="0.2">
      <c r="C14" s="50" t="s">
        <v>90</v>
      </c>
      <c r="D14" s="4"/>
      <c r="E14" s="1"/>
      <c r="F14" s="88"/>
      <c r="G14" s="284"/>
      <c r="H14" s="291"/>
      <c r="I14" s="313"/>
    </row>
    <row r="15" spans="1:9" ht="15.75" customHeight="1" x14ac:dyDescent="0.2">
      <c r="C15" s="50"/>
      <c r="D15" s="52"/>
      <c r="E15" s="1"/>
      <c r="F15" s="88"/>
      <c r="G15" s="284"/>
      <c r="H15" s="291"/>
      <c r="I15" s="313"/>
    </row>
    <row r="16" spans="1:9" ht="13.5" customHeight="1" x14ac:dyDescent="0.2">
      <c r="C16" s="50"/>
      <c r="D16" s="52"/>
      <c r="E16" s="1"/>
      <c r="F16" s="88"/>
      <c r="G16" s="153"/>
      <c r="H16" s="292"/>
      <c r="I16" s="313"/>
    </row>
    <row r="17" spans="1:12" x14ac:dyDescent="0.2">
      <c r="F17" s="88"/>
      <c r="G17" s="287"/>
      <c r="H17" s="288"/>
      <c r="I17" s="313"/>
    </row>
    <row r="18" spans="1:12" x14ac:dyDescent="0.2">
      <c r="F18" s="88"/>
      <c r="G18" s="89"/>
      <c r="H18" s="88"/>
      <c r="I18" s="52"/>
    </row>
    <row r="19" spans="1:12" ht="15.75" x14ac:dyDescent="0.25">
      <c r="C19" s="264" t="s">
        <v>37</v>
      </c>
      <c r="D19" s="42" t="s">
        <v>36</v>
      </c>
      <c r="E19" s="42"/>
      <c r="G19" t="s">
        <v>30</v>
      </c>
      <c r="H19" s="270">
        <f>Street!I144-Street!BK144-Street!BN144-Street!BQ144-Street!BT144</f>
        <v>0</v>
      </c>
    </row>
    <row r="20" spans="1:12" ht="9" customHeight="1" x14ac:dyDescent="0.25">
      <c r="A20" s="53"/>
      <c r="B20" s="56"/>
      <c r="C20" s="264"/>
      <c r="D20" s="305"/>
      <c r="E20" s="42"/>
      <c r="F20" s="53"/>
      <c r="G20" s="53"/>
      <c r="H20" s="269"/>
    </row>
    <row r="21" spans="1:12" ht="15.75" x14ac:dyDescent="0.25">
      <c r="C21" s="264" t="s">
        <v>38</v>
      </c>
      <c r="D21" s="42" t="s">
        <v>9</v>
      </c>
      <c r="E21" s="42"/>
      <c r="G21" t="s">
        <v>30</v>
      </c>
      <c r="H21" s="270">
        <f>Water!H86</f>
        <v>0</v>
      </c>
    </row>
    <row r="22" spans="1:12" ht="6.75" customHeight="1" x14ac:dyDescent="0.25">
      <c r="C22" s="264"/>
      <c r="D22" s="42"/>
      <c r="E22" s="42"/>
      <c r="H22" s="267"/>
    </row>
    <row r="23" spans="1:12" ht="15.75" x14ac:dyDescent="0.25">
      <c r="C23" s="264" t="s">
        <v>39</v>
      </c>
      <c r="D23" s="42" t="s">
        <v>171</v>
      </c>
      <c r="E23" s="42"/>
      <c r="G23" t="s">
        <v>30</v>
      </c>
      <c r="H23" s="270">
        <f>'Recycled Water'!H85</f>
        <v>0</v>
      </c>
    </row>
    <row r="24" spans="1:12" ht="6.75" customHeight="1" x14ac:dyDescent="0.2">
      <c r="A24" s="53"/>
      <c r="B24" s="53"/>
      <c r="C24" s="264"/>
      <c r="D24" s="42"/>
      <c r="E24" s="42"/>
      <c r="F24" s="53"/>
      <c r="G24" s="53"/>
      <c r="H24" s="42"/>
    </row>
    <row r="25" spans="1:12" ht="15.75" x14ac:dyDescent="0.25">
      <c r="C25" s="264" t="s">
        <v>40</v>
      </c>
      <c r="D25" s="42" t="s">
        <v>8</v>
      </c>
      <c r="E25" s="42"/>
      <c r="G25" t="s">
        <v>30</v>
      </c>
      <c r="H25" s="270">
        <f>Sewer!I89</f>
        <v>0</v>
      </c>
    </row>
    <row r="26" spans="1:12" ht="6.75" customHeight="1" x14ac:dyDescent="0.25">
      <c r="A26" s="53"/>
      <c r="B26" s="53"/>
      <c r="C26" s="264"/>
      <c r="D26" s="42"/>
      <c r="E26" s="42"/>
      <c r="F26" s="53"/>
      <c r="G26" s="53"/>
      <c r="H26" s="267"/>
      <c r="I26" s="53"/>
      <c r="J26" s="53"/>
      <c r="K26" s="53"/>
      <c r="L26" s="53"/>
    </row>
    <row r="27" spans="1:12" ht="15.75" x14ac:dyDescent="0.25">
      <c r="C27" s="264" t="s">
        <v>170</v>
      </c>
      <c r="D27" s="42" t="s">
        <v>13</v>
      </c>
      <c r="E27" s="42"/>
      <c r="G27" t="s">
        <v>30</v>
      </c>
      <c r="H27" s="270">
        <f>'Stm Dn'!I87</f>
        <v>0</v>
      </c>
    </row>
    <row r="28" spans="1:12" ht="8.25" customHeight="1" x14ac:dyDescent="0.25">
      <c r="A28" s="53"/>
      <c r="B28" s="53"/>
      <c r="C28" s="65"/>
      <c r="D28" s="264"/>
      <c r="E28" s="42"/>
      <c r="F28" s="53"/>
      <c r="G28" s="57"/>
      <c r="H28" s="269"/>
    </row>
    <row r="29" spans="1:12" ht="21" customHeight="1" x14ac:dyDescent="0.25">
      <c r="A29" s="53"/>
      <c r="B29" s="53"/>
      <c r="C29" s="264" t="s">
        <v>189</v>
      </c>
      <c r="D29" s="320" t="s">
        <v>175</v>
      </c>
      <c r="E29" s="320"/>
      <c r="F29" s="53"/>
      <c r="G29" t="s">
        <v>30</v>
      </c>
      <c r="H29" s="270">
        <f>Street!BK144</f>
        <v>0</v>
      </c>
    </row>
    <row r="30" spans="1:12" ht="15.75" x14ac:dyDescent="0.25">
      <c r="A30" s="53"/>
      <c r="B30" s="53"/>
      <c r="C30" s="56"/>
      <c r="D30" s="53"/>
      <c r="E30" s="53"/>
      <c r="F30" s="53"/>
      <c r="G30" s="53"/>
      <c r="H30" s="267"/>
    </row>
    <row r="31" spans="1:12" ht="16.5" thickBot="1" x14ac:dyDescent="0.3">
      <c r="G31" s="67" t="s">
        <v>92</v>
      </c>
      <c r="H31" s="271">
        <f>SUM(H19:H29)</f>
        <v>0</v>
      </c>
      <c r="L31" s="53"/>
    </row>
    <row r="32" spans="1:12" ht="12.75" customHeight="1" thickTop="1" x14ac:dyDescent="0.25">
      <c r="C32" s="35"/>
      <c r="D32" s="53"/>
      <c r="E32" s="53"/>
      <c r="H32" s="38"/>
      <c r="L32" s="53"/>
    </row>
    <row r="33" spans="1:12" ht="12.75" customHeight="1" x14ac:dyDescent="0.25">
      <c r="C33" s="35"/>
      <c r="D33" s="53"/>
      <c r="H33" s="38"/>
      <c r="L33" s="53"/>
    </row>
    <row r="34" spans="1:12" ht="15.75" x14ac:dyDescent="0.25">
      <c r="C34" s="321" t="s">
        <v>93</v>
      </c>
      <c r="D34" s="321"/>
      <c r="E34" s="321"/>
      <c r="F34" s="321"/>
      <c r="G34" s="321"/>
      <c r="H34" s="269" t="b">
        <f>IF(H31&gt;500001,H31*0.0424,IF(H31&gt;50001,H31*0.0545,IF(H31&gt;1,H31*0.0597)))</f>
        <v>0</v>
      </c>
    </row>
    <row r="35" spans="1:12" x14ac:dyDescent="0.2">
      <c r="A35" s="53"/>
      <c r="B35" s="53"/>
      <c r="C35" s="53"/>
      <c r="D35" s="322" t="s">
        <v>277</v>
      </c>
      <c r="E35" s="322"/>
      <c r="F35" s="322"/>
      <c r="G35" s="322"/>
      <c r="H35" s="322"/>
    </row>
    <row r="36" spans="1:12" x14ac:dyDescent="0.2">
      <c r="A36" s="53"/>
      <c r="B36" s="53"/>
      <c r="C36" s="53"/>
      <c r="D36" s="3"/>
      <c r="E36" s="3"/>
      <c r="F36" s="3"/>
      <c r="G36" s="3"/>
      <c r="H36" s="53"/>
    </row>
    <row r="37" spans="1:12" ht="18" x14ac:dyDescent="0.25">
      <c r="B37" s="317" t="s">
        <v>203</v>
      </c>
      <c r="C37" s="317"/>
      <c r="D37" s="317"/>
      <c r="E37" s="317"/>
      <c r="F37" s="317"/>
      <c r="G37" s="317"/>
      <c r="H37" s="35"/>
    </row>
    <row r="38" spans="1:12" ht="18" x14ac:dyDescent="0.25">
      <c r="B38" s="317" t="s">
        <v>204</v>
      </c>
      <c r="C38" s="317"/>
      <c r="D38" s="317"/>
      <c r="E38" s="317"/>
      <c r="F38" s="317"/>
      <c r="G38" s="317"/>
      <c r="H38" s="35"/>
    </row>
    <row r="39" spans="1:12" ht="15.75" x14ac:dyDescent="0.25">
      <c r="A39" s="53"/>
      <c r="B39" s="53"/>
      <c r="D39" s="37"/>
      <c r="E39" s="74">
        <f>Street!F$37</f>
        <v>0</v>
      </c>
      <c r="F39" s="72" t="s">
        <v>63</v>
      </c>
      <c r="G39" s="73">
        <f>+E39*3</f>
        <v>0</v>
      </c>
      <c r="H39" s="267">
        <f>IF((H31*100%)&lt;500,500,H31*100%)</f>
        <v>500</v>
      </c>
    </row>
    <row r="40" spans="1:12" ht="15" x14ac:dyDescent="0.2">
      <c r="A40" s="53"/>
      <c r="B40" s="53"/>
      <c r="C40" s="53"/>
      <c r="D40" s="59">
        <v>500</v>
      </c>
      <c r="E40" s="53" t="s">
        <v>110</v>
      </c>
      <c r="F40" s="53"/>
      <c r="G40" s="53"/>
      <c r="H40" s="42"/>
    </row>
    <row r="41" spans="1:12" ht="18" x14ac:dyDescent="0.25">
      <c r="F41" s="233"/>
      <c r="G41" s="264" t="s">
        <v>202</v>
      </c>
      <c r="H41" s="267">
        <v>94</v>
      </c>
      <c r="I41" s="307"/>
    </row>
    <row r="42" spans="1:12" ht="18" x14ac:dyDescent="0.25">
      <c r="G42" s="55"/>
      <c r="H42" s="267"/>
    </row>
    <row r="43" spans="1:12" ht="15.75" x14ac:dyDescent="0.25">
      <c r="G43" s="264" t="s">
        <v>173</v>
      </c>
      <c r="H43" s="267">
        <v>103</v>
      </c>
      <c r="I43" s="307"/>
    </row>
    <row r="44" spans="1:12" ht="15.75" thickBot="1" x14ac:dyDescent="0.25">
      <c r="H44" s="42"/>
    </row>
    <row r="45" spans="1:12" ht="16.5" thickBot="1" x14ac:dyDescent="0.3">
      <c r="C45" s="318" t="s">
        <v>94</v>
      </c>
      <c r="D45" s="318"/>
      <c r="E45" s="318"/>
      <c r="F45" s="318"/>
      <c r="G45" s="319"/>
      <c r="H45" s="268">
        <f>(+H34+H39+H41+H43)</f>
        <v>697</v>
      </c>
    </row>
    <row r="46" spans="1:12" ht="7.5" customHeight="1" x14ac:dyDescent="0.25">
      <c r="C46" s="41"/>
      <c r="D46" s="42"/>
      <c r="E46" s="42"/>
      <c r="F46" s="42"/>
      <c r="G46" s="265"/>
      <c r="H46" s="151"/>
    </row>
    <row r="47" spans="1:12" ht="12.75" customHeight="1" x14ac:dyDescent="0.2">
      <c r="A47" s="53"/>
      <c r="B47" s="53"/>
      <c r="C47" s="56"/>
      <c r="D47" s="53"/>
      <c r="E47" s="53"/>
      <c r="F47" s="152"/>
      <c r="G47" s="153"/>
      <c r="H47" s="154"/>
      <c r="I47" s="155"/>
    </row>
    <row r="48" spans="1:12" ht="12.75" customHeight="1" x14ac:dyDescent="0.2">
      <c r="A48" s="53"/>
      <c r="B48" s="53"/>
      <c r="C48" s="56"/>
      <c r="D48" s="53"/>
      <c r="E48" s="53"/>
      <c r="F48" s="152"/>
      <c r="G48" s="153"/>
      <c r="H48" s="154"/>
      <c r="I48" s="113"/>
    </row>
    <row r="49" spans="1:9" ht="12.75" customHeight="1" x14ac:dyDescent="0.2">
      <c r="F49" s="88"/>
      <c r="G49" s="88"/>
      <c r="H49" s="156"/>
      <c r="I49" s="113"/>
    </row>
    <row r="50" spans="1:9" x14ac:dyDescent="0.2">
      <c r="A50" s="53"/>
      <c r="B50" s="53"/>
      <c r="C50" s="56"/>
      <c r="D50" s="53"/>
      <c r="E50" s="53"/>
      <c r="F50" s="53"/>
      <c r="G50" s="53"/>
      <c r="H50" s="61"/>
    </row>
  </sheetData>
  <mergeCells count="7">
    <mergeCell ref="B38:G38"/>
    <mergeCell ref="C45:G45"/>
    <mergeCell ref="I10:I17"/>
    <mergeCell ref="D29:E29"/>
    <mergeCell ref="B37:G37"/>
    <mergeCell ref="C34:G34"/>
    <mergeCell ref="D35:H35"/>
  </mergeCells>
  <phoneticPr fontId="22" type="noConversion"/>
  <pageMargins left="0.75" right="0.75" top="1" bottom="1" header="0.5" footer="0.5"/>
  <pageSetup scale="96" orientation="portrait" r:id="rId1"/>
  <headerFooter alignWithMargins="0">
    <oddHeader>&amp;RPage &amp;P of &amp;N</oddHeader>
    <oddFooter>&amp;L&amp;"Times New Roman,Italic"&amp;8S:\Engineering\Forms\Land Forms\
Engineering Cost Estimate\Engineering 
Project Cost Estimate  03-31-20&amp;R&amp;"Times New Roman,Italic"&amp;8Last Update: 03-31-2020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7" r:id="rId4">
          <objectPr defaultSize="0" r:id="rId5">
            <anchor moveWithCells="1">
              <from>
                <xdr:col>4</xdr:col>
                <xdr:colOff>85725</xdr:colOff>
                <xdr:row>0</xdr:row>
                <xdr:rowOff>9525</xdr:rowOff>
              </from>
              <to>
                <xdr:col>6</xdr:col>
                <xdr:colOff>66675</xdr:colOff>
                <xdr:row>3</xdr:row>
                <xdr:rowOff>104775</xdr:rowOff>
              </to>
            </anchor>
          </objectPr>
        </oleObject>
      </mc:Choice>
      <mc:Fallback>
        <oleObject progId="Word.Document.8" shapeId="102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M55"/>
  <sheetViews>
    <sheetView showZeros="0" topLeftCell="A19" zoomScaleNormal="100" zoomScaleSheetLayoutView="85" workbookViewId="0">
      <selection activeCell="D37" sqref="D37"/>
    </sheetView>
  </sheetViews>
  <sheetFormatPr defaultRowHeight="12.75" x14ac:dyDescent="0.2"/>
  <cols>
    <col min="1" max="1" width="2.28515625" customWidth="1"/>
    <col min="2" max="3" width="7.42578125" customWidth="1"/>
    <col min="4" max="4" width="14.28515625" customWidth="1"/>
    <col min="5" max="5" width="12.5703125" customWidth="1"/>
    <col min="6" max="6" width="5.5703125" customWidth="1"/>
    <col min="7" max="7" width="11.5703125" customWidth="1"/>
    <col min="8" max="8" width="21.5703125" customWidth="1"/>
    <col min="9" max="9" width="3.28515625" customWidth="1"/>
  </cols>
  <sheetData>
    <row r="4" spans="1:9" ht="18" x14ac:dyDescent="0.2">
      <c r="A4" s="70">
        <f>Encroach!A1</f>
        <v>0</v>
      </c>
      <c r="B4" s="27"/>
      <c r="C4" s="27"/>
      <c r="D4" s="27"/>
      <c r="E4" s="27"/>
      <c r="F4" s="27"/>
      <c r="G4" s="27"/>
      <c r="H4" s="27"/>
    </row>
    <row r="5" spans="1:9" ht="18" x14ac:dyDescent="0.2">
      <c r="A5" s="70"/>
      <c r="B5" s="27"/>
      <c r="C5" s="27"/>
      <c r="D5" s="27"/>
      <c r="E5" s="27"/>
      <c r="F5" s="27"/>
      <c r="G5" s="27"/>
      <c r="H5" s="27"/>
    </row>
    <row r="6" spans="1:9" ht="15.75" customHeight="1" x14ac:dyDescent="0.2">
      <c r="A6" s="34" t="str">
        <f>Encroach!A5</f>
        <v>ENGINEERING DEPARTMENT</v>
      </c>
      <c r="B6" s="27"/>
      <c r="C6" s="27"/>
      <c r="D6" s="27"/>
      <c r="E6" s="27"/>
      <c r="F6" s="27"/>
      <c r="G6" s="27"/>
      <c r="H6" s="27"/>
    </row>
    <row r="7" spans="1:9" ht="18" x14ac:dyDescent="0.2">
      <c r="A7" s="81">
        <f>Encroach!$A$6</f>
        <v>0</v>
      </c>
      <c r="B7" s="27"/>
      <c r="C7" s="27"/>
      <c r="D7" s="27"/>
      <c r="E7" s="27"/>
      <c r="F7" s="27"/>
      <c r="G7" s="27"/>
      <c r="H7" s="27"/>
    </row>
    <row r="8" spans="1:9" ht="15.75" x14ac:dyDescent="0.2">
      <c r="A8" s="34" t="str">
        <f>Encroach!$A$7</f>
        <v>Summary of Estimated Cost of Construction in Public Right-Of-Way</v>
      </c>
      <c r="B8" s="27"/>
      <c r="C8" s="27"/>
      <c r="D8" s="27"/>
      <c r="E8" s="27"/>
      <c r="F8" s="27"/>
      <c r="G8" s="27"/>
      <c r="H8" s="27"/>
    </row>
    <row r="9" spans="1:9" ht="15" x14ac:dyDescent="0.2">
      <c r="A9" s="234" t="s">
        <v>55</v>
      </c>
      <c r="B9" s="27"/>
      <c r="C9" s="27"/>
      <c r="D9" s="27"/>
      <c r="E9" s="27"/>
      <c r="F9" s="27"/>
      <c r="G9" s="27"/>
      <c r="H9" s="27"/>
    </row>
    <row r="10" spans="1:9" ht="6.75" customHeight="1" x14ac:dyDescent="0.2">
      <c r="D10" s="52"/>
      <c r="F10" s="52"/>
      <c r="G10" s="52"/>
      <c r="H10" s="52"/>
    </row>
    <row r="11" spans="1:9" ht="12.75" customHeight="1" x14ac:dyDescent="0.2">
      <c r="C11" s="2" t="s">
        <v>88</v>
      </c>
      <c r="D11" s="308">
        <f>Encroach!D10</f>
        <v>0</v>
      </c>
      <c r="F11" s="283"/>
      <c r="G11" s="284"/>
      <c r="H11" s="293"/>
      <c r="I11" s="312"/>
    </row>
    <row r="12" spans="1:9" x14ac:dyDescent="0.2">
      <c r="C12" s="2" t="s">
        <v>95</v>
      </c>
      <c r="D12" s="82">
        <f>Encroach!D11</f>
        <v>0</v>
      </c>
      <c r="F12" s="88"/>
      <c r="G12" s="284"/>
      <c r="H12" s="293"/>
      <c r="I12" s="323"/>
    </row>
    <row r="13" spans="1:9" x14ac:dyDescent="0.2">
      <c r="C13" s="50" t="s">
        <v>96</v>
      </c>
      <c r="D13" s="82">
        <f>Encroach!D12</f>
        <v>0</v>
      </c>
      <c r="E13" s="52"/>
      <c r="F13" s="88"/>
      <c r="G13" s="153"/>
      <c r="H13" s="293"/>
      <c r="I13" s="323"/>
    </row>
    <row r="14" spans="1:9" x14ac:dyDescent="0.2">
      <c r="C14" s="50" t="s">
        <v>97</v>
      </c>
      <c r="D14" s="18">
        <f>Encroach!D13</f>
        <v>0</v>
      </c>
      <c r="E14" s="60">
        <f>Encroach!E15</f>
        <v>0</v>
      </c>
      <c r="F14" s="88"/>
      <c r="G14" s="153"/>
      <c r="H14" s="293"/>
      <c r="I14" s="323"/>
    </row>
    <row r="15" spans="1:9" x14ac:dyDescent="0.2">
      <c r="B15" s="50"/>
      <c r="C15" s="50" t="s">
        <v>98</v>
      </c>
      <c r="D15" s="18">
        <f>Encroach!D14</f>
        <v>0</v>
      </c>
      <c r="F15" s="88"/>
      <c r="G15" s="284"/>
      <c r="H15" s="293"/>
      <c r="I15" s="323"/>
    </row>
    <row r="16" spans="1:9" x14ac:dyDescent="0.2">
      <c r="F16" s="88"/>
      <c r="G16" s="284"/>
      <c r="H16" s="293"/>
      <c r="I16" s="323"/>
    </row>
    <row r="17" spans="3:12" x14ac:dyDescent="0.2">
      <c r="F17" s="88"/>
      <c r="G17" s="153"/>
      <c r="H17" s="293"/>
      <c r="I17" s="323"/>
    </row>
    <row r="18" spans="3:12" x14ac:dyDescent="0.2">
      <c r="E18" s="52"/>
      <c r="F18" s="88"/>
      <c r="G18" s="287"/>
      <c r="H18" s="293"/>
      <c r="I18" s="323"/>
    </row>
    <row r="19" spans="3:12" x14ac:dyDescent="0.2">
      <c r="L19" s="53"/>
    </row>
    <row r="20" spans="3:12" ht="15.75" x14ac:dyDescent="0.25">
      <c r="C20" s="264" t="s">
        <v>37</v>
      </c>
      <c r="D20" s="42" t="s">
        <v>276</v>
      </c>
      <c r="G20" t="s">
        <v>30</v>
      </c>
      <c r="H20" s="270">
        <f>Street!I144-Street!BK144-Street!BN144-Street!BQ144-Street!BT144</f>
        <v>0</v>
      </c>
      <c r="L20" s="173"/>
    </row>
    <row r="21" spans="3:12" ht="15" x14ac:dyDescent="0.2">
      <c r="C21" s="53"/>
      <c r="D21" s="261" t="s">
        <v>274</v>
      </c>
      <c r="E21" s="53"/>
      <c r="F21" s="53"/>
      <c r="G21" s="53"/>
      <c r="H21" s="42"/>
    </row>
    <row r="22" spans="3:12" ht="18.75" customHeight="1" x14ac:dyDescent="0.2">
      <c r="C22" s="53"/>
      <c r="D22" s="260"/>
      <c r="E22" s="53"/>
      <c r="F22" s="53"/>
      <c r="G22" s="53"/>
      <c r="H22" s="42"/>
    </row>
    <row r="23" spans="3:12" ht="15.75" x14ac:dyDescent="0.25">
      <c r="C23" s="264" t="s">
        <v>38</v>
      </c>
      <c r="D23" s="42" t="s">
        <v>9</v>
      </c>
      <c r="G23" t="s">
        <v>30</v>
      </c>
      <c r="H23" s="270">
        <f>Water!H86</f>
        <v>0</v>
      </c>
    </row>
    <row r="24" spans="3:12" ht="18" x14ac:dyDescent="0.25">
      <c r="C24" s="55"/>
      <c r="D24" s="35"/>
      <c r="H24" s="267"/>
    </row>
    <row r="25" spans="3:12" ht="15.75" x14ac:dyDescent="0.25">
      <c r="C25" s="264" t="s">
        <v>39</v>
      </c>
      <c r="D25" s="42" t="s">
        <v>171</v>
      </c>
      <c r="G25" t="s">
        <v>30</v>
      </c>
      <c r="H25" s="270">
        <f>'Recycled Water'!H85</f>
        <v>0</v>
      </c>
    </row>
    <row r="26" spans="3:12" ht="18.75" customHeight="1" x14ac:dyDescent="0.2">
      <c r="C26" s="53"/>
      <c r="D26" s="53"/>
      <c r="E26" s="53"/>
      <c r="F26" s="53"/>
      <c r="G26" s="53"/>
      <c r="H26" s="42"/>
    </row>
    <row r="27" spans="3:12" ht="15.75" x14ac:dyDescent="0.25">
      <c r="C27" s="264" t="s">
        <v>40</v>
      </c>
      <c r="D27" s="42" t="s">
        <v>8</v>
      </c>
      <c r="G27" t="s">
        <v>30</v>
      </c>
      <c r="H27" s="270">
        <f>Sewer!I89</f>
        <v>0</v>
      </c>
    </row>
    <row r="28" spans="3:12" ht="18.75" customHeight="1" x14ac:dyDescent="0.2">
      <c r="D28" s="3"/>
      <c r="E28" s="53"/>
      <c r="H28" s="42"/>
    </row>
    <row r="29" spans="3:12" ht="15.75" x14ac:dyDescent="0.25">
      <c r="C29" s="264" t="s">
        <v>170</v>
      </c>
      <c r="D29" s="42" t="s">
        <v>13</v>
      </c>
      <c r="G29" t="s">
        <v>30</v>
      </c>
      <c r="H29" s="270">
        <f>'Stm Dn'!I87</f>
        <v>0</v>
      </c>
    </row>
    <row r="30" spans="3:12" ht="18" x14ac:dyDescent="0.25">
      <c r="C30" s="55"/>
      <c r="D30" s="35"/>
      <c r="H30" s="267"/>
    </row>
    <row r="31" spans="3:12" ht="15.75" x14ac:dyDescent="0.25">
      <c r="C31" s="264" t="s">
        <v>189</v>
      </c>
      <c r="D31" s="42" t="s">
        <v>175</v>
      </c>
      <c r="G31" t="s">
        <v>30</v>
      </c>
      <c r="H31" s="270">
        <f>Street!BK144</f>
        <v>0</v>
      </c>
    </row>
    <row r="32" spans="3:12" ht="18" x14ac:dyDescent="0.25">
      <c r="C32" s="55"/>
      <c r="D32" s="35"/>
      <c r="H32" s="267"/>
    </row>
    <row r="33" spans="2:13" ht="18.75" customHeight="1" x14ac:dyDescent="0.25">
      <c r="C33" s="264" t="s">
        <v>190</v>
      </c>
      <c r="D33" s="42" t="s">
        <v>191</v>
      </c>
      <c r="G33" t="s">
        <v>30</v>
      </c>
      <c r="H33" s="270">
        <f>Street!BN144</f>
        <v>0</v>
      </c>
    </row>
    <row r="34" spans="2:13" ht="13.5" customHeight="1" x14ac:dyDescent="0.25">
      <c r="C34" s="55"/>
      <c r="D34" s="92" t="s">
        <v>275</v>
      </c>
      <c r="H34" s="48"/>
    </row>
    <row r="35" spans="2:13" x14ac:dyDescent="0.2">
      <c r="C35" s="56"/>
      <c r="D35" s="53"/>
      <c r="E35" s="53"/>
      <c r="F35" s="53"/>
      <c r="G35" s="53"/>
    </row>
    <row r="36" spans="2:13" ht="18.75" thickBot="1" x14ac:dyDescent="0.3">
      <c r="B36" s="42"/>
      <c r="C36" s="42"/>
      <c r="D36" s="42"/>
      <c r="E36" s="42"/>
      <c r="F36" s="42"/>
      <c r="G36" s="67" t="s">
        <v>92</v>
      </c>
      <c r="H36" s="39">
        <f>SUM(H20:H33)</f>
        <v>0</v>
      </c>
    </row>
    <row r="37" spans="2:13" ht="18.75" thickTop="1" x14ac:dyDescent="0.25">
      <c r="C37" s="53"/>
      <c r="D37" s="53" t="s">
        <v>192</v>
      </c>
      <c r="G37" s="62"/>
      <c r="H37" s="48"/>
    </row>
    <row r="38" spans="2:13" ht="15.75" x14ac:dyDescent="0.25">
      <c r="C38" s="53"/>
      <c r="E38" s="42"/>
      <c r="F38" s="42"/>
      <c r="G38" s="264" t="s">
        <v>66</v>
      </c>
      <c r="H38" s="269" t="b">
        <f>IF(H36&gt;500001,H36*0.0362,IF(H36&gt;50001,H36*0.0465,IF(H36&gt;1,H36*0.06)))</f>
        <v>0</v>
      </c>
    </row>
    <row r="39" spans="2:13" ht="18" x14ac:dyDescent="0.25">
      <c r="G39" s="62"/>
      <c r="H39" s="48"/>
      <c r="M39" s="53"/>
    </row>
    <row r="40" spans="2:13" ht="18" x14ac:dyDescent="0.25">
      <c r="C40" s="53"/>
      <c r="G40" s="62"/>
      <c r="H40" s="48"/>
    </row>
    <row r="41" spans="2:13" ht="18" customHeight="1" x14ac:dyDescent="0.25">
      <c r="B41" s="324" t="s">
        <v>205</v>
      </c>
      <c r="C41" s="324"/>
      <c r="D41" s="324"/>
      <c r="E41" s="324"/>
      <c r="F41" s="324"/>
      <c r="G41" s="324"/>
      <c r="H41" s="324"/>
    </row>
    <row r="42" spans="2:13" ht="16.5" thickBot="1" x14ac:dyDescent="0.3">
      <c r="B42" s="272"/>
      <c r="C42" s="272"/>
      <c r="D42" s="272"/>
      <c r="E42" s="272"/>
      <c r="F42" s="272"/>
      <c r="G42" s="273" t="s">
        <v>92</v>
      </c>
      <c r="H42" s="276">
        <f>SUM(H20:H29)</f>
        <v>0</v>
      </c>
    </row>
    <row r="43" spans="2:13" ht="15.75" customHeight="1" thickTop="1" x14ac:dyDescent="0.2">
      <c r="B43" s="224"/>
      <c r="C43" s="224"/>
      <c r="D43" s="225" t="s">
        <v>193</v>
      </c>
      <c r="E43" s="224"/>
      <c r="F43" s="224"/>
      <c r="G43" s="224"/>
      <c r="H43" s="224"/>
    </row>
    <row r="44" spans="2:13" ht="15.75" x14ac:dyDescent="0.25">
      <c r="B44" s="224"/>
      <c r="C44" s="224"/>
      <c r="D44" s="224"/>
      <c r="E44" s="272"/>
      <c r="F44" s="272"/>
      <c r="G44" s="274" t="s">
        <v>66</v>
      </c>
      <c r="H44" s="275" t="b">
        <f>IF(H42&gt;500001,H42*0.0362,IF(H42&gt;50001,H42*0.0465,IF(H42&gt;1,H42*0.06)))</f>
        <v>0</v>
      </c>
      <c r="L44" s="53"/>
    </row>
    <row r="45" spans="2:13" ht="18" x14ac:dyDescent="0.25">
      <c r="C45" s="53"/>
      <c r="G45" s="55"/>
      <c r="H45" s="38"/>
      <c r="L45" s="53"/>
    </row>
    <row r="47" spans="2:13" ht="12.75" customHeight="1" x14ac:dyDescent="0.2">
      <c r="E47" s="88"/>
      <c r="F47" s="88"/>
      <c r="G47" s="88"/>
      <c r="H47" s="88"/>
      <c r="I47" s="88"/>
      <c r="J47" s="88"/>
    </row>
    <row r="48" spans="2:13" ht="12.75" customHeight="1" x14ac:dyDescent="0.2">
      <c r="E48" s="88"/>
      <c r="F48" s="88"/>
      <c r="G48" s="153"/>
      <c r="H48" s="154"/>
      <c r="I48" s="155"/>
      <c r="J48" s="88"/>
    </row>
    <row r="49" spans="5:10" ht="12.75" customHeight="1" x14ac:dyDescent="0.2">
      <c r="E49" s="88"/>
      <c r="F49" s="88"/>
      <c r="G49" s="153"/>
      <c r="H49" s="154"/>
      <c r="I49" s="113"/>
      <c r="J49" s="88"/>
    </row>
    <row r="50" spans="5:10" ht="12.75" customHeight="1" x14ac:dyDescent="0.2">
      <c r="E50" s="88"/>
      <c r="F50" s="88"/>
      <c r="G50" s="88"/>
      <c r="H50" s="156"/>
      <c r="I50" s="113"/>
      <c r="J50" s="88"/>
    </row>
    <row r="51" spans="5:10" ht="8.25" customHeight="1" x14ac:dyDescent="0.2">
      <c r="E51" s="88"/>
      <c r="F51" s="88"/>
      <c r="G51" s="88"/>
      <c r="H51" s="88"/>
      <c r="I51" s="113"/>
      <c r="J51" s="88"/>
    </row>
    <row r="55" spans="5:10" x14ac:dyDescent="0.2">
      <c r="H55" s="44">
        <f>Encroach!$H$49</f>
        <v>0</v>
      </c>
    </row>
  </sheetData>
  <mergeCells count="2">
    <mergeCell ref="I11:I18"/>
    <mergeCell ref="B41:H41"/>
  </mergeCells>
  <phoneticPr fontId="22" type="noConversion"/>
  <pageMargins left="0.75" right="0.75" top="1" bottom="1" header="0.5" footer="0.5"/>
  <pageSetup scale="96" orientation="portrait" r:id="rId1"/>
  <headerFooter alignWithMargins="0">
    <oddHeader>&amp;RPage &amp;P of &amp;N</oddHeader>
    <oddFooter>&amp;L&amp;"Times New Roman,Italic"&amp;8S:\Engineering\Forms\Land Forms\
Engineering Cost Estimate\Engineering 
Project Cost Estimate  03-31-20&amp;R&amp;"Times New Roman,Italic"&amp;8Last Update: 03-31-2020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3</xdr:col>
                <xdr:colOff>895350</xdr:colOff>
                <xdr:row>0</xdr:row>
                <xdr:rowOff>9525</xdr:rowOff>
              </from>
              <to>
                <xdr:col>6</xdr:col>
                <xdr:colOff>152400</xdr:colOff>
                <xdr:row>4</xdr:row>
                <xdr:rowOff>209550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0"/>
  <sheetViews>
    <sheetView showZeros="0" topLeftCell="A13" zoomScaleNormal="100" workbookViewId="0">
      <selection activeCell="D37" sqref="D37"/>
    </sheetView>
  </sheetViews>
  <sheetFormatPr defaultRowHeight="12.75" x14ac:dyDescent="0.2"/>
  <cols>
    <col min="1" max="1" width="2.28515625" customWidth="1"/>
    <col min="2" max="3" width="7.42578125" customWidth="1"/>
    <col min="4" max="4" width="14.28515625" customWidth="1"/>
    <col min="5" max="5" width="12.5703125" customWidth="1"/>
    <col min="6" max="6" width="3.140625" customWidth="1"/>
    <col min="7" max="7" width="11.7109375" customWidth="1"/>
    <col min="8" max="8" width="21.5703125" customWidth="1"/>
    <col min="9" max="9" width="3.28515625" customWidth="1"/>
  </cols>
  <sheetData>
    <row r="1" spans="1:9" ht="15.75" customHeight="1" x14ac:dyDescent="0.2">
      <c r="A1" s="25">
        <f>Encroach!A1</f>
        <v>0</v>
      </c>
      <c r="B1" s="26"/>
      <c r="C1" s="26"/>
      <c r="D1" s="26"/>
      <c r="E1" s="26"/>
      <c r="F1" s="26"/>
      <c r="G1" s="26"/>
      <c r="H1" s="26"/>
    </row>
    <row r="2" spans="1:9" ht="18" x14ac:dyDescent="0.2">
      <c r="A2" s="25"/>
      <c r="B2" s="26"/>
      <c r="C2" s="26"/>
      <c r="D2" s="26"/>
      <c r="E2" s="26"/>
      <c r="F2" s="26"/>
      <c r="G2" s="26"/>
      <c r="H2" s="26"/>
    </row>
    <row r="3" spans="1:9" ht="18" x14ac:dyDescent="0.2">
      <c r="A3" s="25"/>
      <c r="B3" s="26"/>
      <c r="C3" s="26"/>
      <c r="D3" s="26"/>
      <c r="E3" s="26"/>
      <c r="F3" s="26"/>
      <c r="G3" s="26"/>
      <c r="H3" s="26"/>
    </row>
    <row r="4" spans="1:9" ht="18" x14ac:dyDescent="0.2">
      <c r="A4" s="25"/>
      <c r="B4" s="26"/>
      <c r="C4" s="26"/>
      <c r="D4" s="26"/>
      <c r="E4" s="26"/>
      <c r="F4" s="26"/>
      <c r="G4" s="26"/>
      <c r="H4" s="26"/>
    </row>
    <row r="5" spans="1:9" ht="15.75" x14ac:dyDescent="0.2">
      <c r="A5" s="34" t="str">
        <f>Encroach!A5</f>
        <v>ENGINEERING DEPARTMENT</v>
      </c>
      <c r="B5" s="26"/>
      <c r="C5" s="26"/>
      <c r="D5" s="26"/>
      <c r="E5" s="26"/>
      <c r="F5" s="26"/>
      <c r="G5" s="26"/>
      <c r="H5" s="26"/>
    </row>
    <row r="6" spans="1:9" ht="8.25" customHeight="1" x14ac:dyDescent="0.2">
      <c r="A6" s="81">
        <f>Encroach!$A$6</f>
        <v>0</v>
      </c>
      <c r="B6" s="27"/>
      <c r="C6" s="27"/>
      <c r="D6" s="27"/>
      <c r="E6" s="27"/>
      <c r="F6" s="27"/>
      <c r="G6" s="27"/>
      <c r="H6" s="27"/>
    </row>
    <row r="7" spans="1:9" ht="15.75" x14ac:dyDescent="0.2">
      <c r="A7" s="34" t="s">
        <v>41</v>
      </c>
      <c r="B7" s="26"/>
      <c r="C7" s="26"/>
      <c r="D7" s="26"/>
      <c r="E7" s="26"/>
      <c r="F7" s="26"/>
      <c r="G7" s="26"/>
      <c r="H7" s="26"/>
    </row>
    <row r="8" spans="1:9" ht="18.75" x14ac:dyDescent="0.2">
      <c r="A8" s="79" t="s">
        <v>206</v>
      </c>
      <c r="B8" s="26"/>
      <c r="C8" s="26"/>
      <c r="D8" s="26"/>
      <c r="E8" s="26"/>
      <c r="F8" s="26"/>
      <c r="G8" s="26"/>
      <c r="H8" s="26"/>
    </row>
    <row r="9" spans="1:9" ht="11.25" customHeight="1" x14ac:dyDescent="0.2">
      <c r="A9" s="79"/>
      <c r="B9" s="26"/>
      <c r="C9" s="26"/>
      <c r="D9" s="117" t="s">
        <v>150</v>
      </c>
      <c r="E9" s="26"/>
      <c r="F9" s="26"/>
      <c r="G9" s="26"/>
      <c r="H9" s="26"/>
    </row>
    <row r="10" spans="1:9" ht="9" customHeight="1" x14ac:dyDescent="0.25">
      <c r="A10" s="28"/>
      <c r="B10" s="26"/>
      <c r="C10" s="26"/>
      <c r="D10" s="26"/>
      <c r="E10" s="26"/>
      <c r="F10" s="109"/>
      <c r="G10" s="109"/>
      <c r="H10" s="109"/>
    </row>
    <row r="11" spans="1:9" ht="15.75" customHeight="1" x14ac:dyDescent="0.25">
      <c r="A11" s="28"/>
      <c r="B11" s="26"/>
      <c r="C11" s="2" t="s">
        <v>88</v>
      </c>
      <c r="D11" s="308">
        <f>Encroach!D10</f>
        <v>0</v>
      </c>
      <c r="E11" s="26"/>
      <c r="F11" s="283"/>
      <c r="G11" s="284"/>
      <c r="H11" s="288"/>
      <c r="I11" s="312"/>
    </row>
    <row r="12" spans="1:9" ht="15" x14ac:dyDescent="0.2">
      <c r="B12" s="2"/>
      <c r="C12" s="2" t="s">
        <v>95</v>
      </c>
      <c r="D12" s="4">
        <f>Encroach!D11</f>
        <v>0</v>
      </c>
      <c r="E12" s="29"/>
      <c r="F12" s="88"/>
      <c r="G12" s="284"/>
      <c r="H12" s="288"/>
      <c r="I12" s="313"/>
    </row>
    <row r="13" spans="1:9" x14ac:dyDescent="0.2">
      <c r="B13" s="2"/>
      <c r="C13" s="50" t="s">
        <v>96</v>
      </c>
      <c r="D13" s="4">
        <f>Encroach!D12</f>
        <v>0</v>
      </c>
      <c r="E13" s="30"/>
      <c r="F13" s="88"/>
      <c r="G13" s="153"/>
      <c r="H13" s="288"/>
      <c r="I13" s="313"/>
    </row>
    <row r="14" spans="1:9" x14ac:dyDescent="0.2">
      <c r="C14" s="50" t="s">
        <v>97</v>
      </c>
      <c r="D14" s="4">
        <f>Encroach!D13</f>
        <v>0</v>
      </c>
      <c r="E14" s="1"/>
      <c r="F14" s="88"/>
      <c r="G14" s="153"/>
      <c r="H14" s="288"/>
      <c r="I14" s="313"/>
    </row>
    <row r="15" spans="1:9" x14ac:dyDescent="0.2">
      <c r="C15" s="50" t="s">
        <v>101</v>
      </c>
      <c r="D15" s="4">
        <f>Encroach!D14</f>
        <v>0</v>
      </c>
      <c r="F15" s="88"/>
      <c r="G15" s="284"/>
      <c r="H15" s="288"/>
      <c r="I15" s="313"/>
    </row>
    <row r="16" spans="1:9" x14ac:dyDescent="0.2">
      <c r="C16" s="50"/>
      <c r="F16" s="88"/>
      <c r="G16" s="284"/>
      <c r="H16" s="288"/>
      <c r="I16" s="313"/>
    </row>
    <row r="17" spans="3:10" x14ac:dyDescent="0.2">
      <c r="C17" s="50"/>
      <c r="F17" s="88"/>
      <c r="G17" s="153"/>
      <c r="H17" s="288"/>
      <c r="I17" s="313"/>
    </row>
    <row r="18" spans="3:10" x14ac:dyDescent="0.2">
      <c r="C18" s="50"/>
      <c r="F18" s="88"/>
      <c r="G18" s="287"/>
      <c r="H18" s="288"/>
      <c r="I18" s="313"/>
    </row>
    <row r="19" spans="3:10" ht="12.75" customHeight="1" x14ac:dyDescent="0.25">
      <c r="C19" s="36"/>
      <c r="D19" s="41"/>
      <c r="H19" s="38"/>
    </row>
    <row r="20" spans="3:10" ht="15" customHeight="1" x14ac:dyDescent="0.25">
      <c r="C20" s="264" t="s">
        <v>37</v>
      </c>
      <c r="D20" s="42" t="s">
        <v>36</v>
      </c>
      <c r="G20" t="s">
        <v>30</v>
      </c>
      <c r="H20" s="270">
        <f>Street!I144</f>
        <v>0</v>
      </c>
    </row>
    <row r="21" spans="3:10" ht="18.75" customHeight="1" x14ac:dyDescent="0.2">
      <c r="C21" s="53"/>
      <c r="D21" s="53"/>
      <c r="E21" s="53"/>
      <c r="F21" s="53"/>
      <c r="G21" s="53"/>
      <c r="H21" s="57"/>
    </row>
    <row r="22" spans="3:10" ht="15" customHeight="1" x14ac:dyDescent="0.2">
      <c r="C22" s="264" t="s">
        <v>38</v>
      </c>
      <c r="D22" s="42" t="s">
        <v>9</v>
      </c>
      <c r="G22" t="s">
        <v>30</v>
      </c>
      <c r="H22" s="277">
        <f>Water!H86</f>
        <v>0</v>
      </c>
    </row>
    <row r="23" spans="3:10" ht="18.75" customHeight="1" x14ac:dyDescent="0.25">
      <c r="C23" s="55"/>
      <c r="D23" s="35"/>
      <c r="H23" s="159"/>
    </row>
    <row r="24" spans="3:10" ht="15" customHeight="1" x14ac:dyDescent="0.2">
      <c r="C24" s="264" t="s">
        <v>39</v>
      </c>
      <c r="D24" s="42" t="s">
        <v>171</v>
      </c>
      <c r="G24" t="s">
        <v>30</v>
      </c>
      <c r="H24" s="277">
        <f>'Recycled Water'!H85</f>
        <v>0</v>
      </c>
    </row>
    <row r="25" spans="3:10" ht="18.75" customHeight="1" x14ac:dyDescent="0.25">
      <c r="C25" s="53"/>
      <c r="H25" s="48"/>
    </row>
    <row r="26" spans="3:10" ht="15" customHeight="1" x14ac:dyDescent="0.25">
      <c r="C26" s="264" t="s">
        <v>40</v>
      </c>
      <c r="D26" s="42" t="s">
        <v>8</v>
      </c>
      <c r="G26" t="s">
        <v>30</v>
      </c>
      <c r="H26" s="270">
        <f>Sewer!I89</f>
        <v>0</v>
      </c>
    </row>
    <row r="27" spans="3:10" ht="18.75" customHeight="1" x14ac:dyDescent="0.2">
      <c r="D27" s="53"/>
      <c r="G27" s="53"/>
      <c r="H27" s="58"/>
    </row>
    <row r="28" spans="3:10" ht="15" customHeight="1" x14ac:dyDescent="0.25">
      <c r="C28" s="264" t="s">
        <v>170</v>
      </c>
      <c r="D28" s="42" t="s">
        <v>13</v>
      </c>
      <c r="G28" t="s">
        <v>30</v>
      </c>
      <c r="H28" s="270">
        <f>'Stm Dn'!I87</f>
        <v>0</v>
      </c>
    </row>
    <row r="29" spans="3:10" ht="14.25" customHeight="1" x14ac:dyDescent="0.2">
      <c r="C29" s="56"/>
      <c r="D29" s="3"/>
      <c r="G29" s="57"/>
      <c r="H29" s="57"/>
    </row>
    <row r="30" spans="3:10" ht="8.25" customHeight="1" x14ac:dyDescent="0.25">
      <c r="C30" s="42"/>
      <c r="G30" s="37"/>
      <c r="H30" s="38"/>
    </row>
    <row r="31" spans="3:10" ht="18" x14ac:dyDescent="0.25">
      <c r="C31" s="91" t="s">
        <v>207</v>
      </c>
      <c r="D31" s="42"/>
      <c r="E31" s="42"/>
      <c r="F31" s="42"/>
      <c r="G31" s="67"/>
      <c r="H31" s="49">
        <f>SUM(H20:H28)*0.1</f>
        <v>0</v>
      </c>
      <c r="J31" s="38"/>
    </row>
    <row r="32" spans="3:10" ht="9" customHeight="1" thickBot="1" x14ac:dyDescent="0.3">
      <c r="G32" s="37"/>
      <c r="H32" s="38"/>
    </row>
    <row r="33" spans="2:10" ht="16.5" thickBot="1" x14ac:dyDescent="0.3">
      <c r="B33" s="42"/>
      <c r="C33" s="42"/>
      <c r="D33" s="42"/>
      <c r="E33" s="42"/>
      <c r="F33" s="42"/>
      <c r="G33" s="67" t="s">
        <v>208</v>
      </c>
      <c r="H33" s="268">
        <f>SUM(H20:H31)</f>
        <v>0</v>
      </c>
    </row>
    <row r="34" spans="2:10" ht="9.75" customHeight="1" x14ac:dyDescent="0.25">
      <c r="C34" s="36"/>
      <c r="G34" s="40"/>
      <c r="H34" s="48"/>
    </row>
    <row r="35" spans="2:10" ht="15" customHeight="1" thickBot="1" x14ac:dyDescent="0.3">
      <c r="C35" s="36"/>
      <c r="D35" s="41" t="s">
        <v>102</v>
      </c>
      <c r="E35" s="42"/>
      <c r="F35" s="42"/>
      <c r="G35" s="42"/>
      <c r="H35" s="43"/>
    </row>
    <row r="36" spans="2:10" ht="15" customHeight="1" thickBot="1" x14ac:dyDescent="0.3">
      <c r="D36" s="36"/>
      <c r="E36" s="42"/>
      <c r="F36" s="42"/>
      <c r="G36" s="65" t="s">
        <v>57</v>
      </c>
      <c r="H36" s="268">
        <f>($H$33)</f>
        <v>0</v>
      </c>
    </row>
    <row r="37" spans="2:10" ht="12" customHeight="1" thickBot="1" x14ac:dyDescent="0.3">
      <c r="D37" s="36"/>
      <c r="E37" t="s">
        <v>209</v>
      </c>
      <c r="H37" s="48"/>
    </row>
    <row r="38" spans="2:10" ht="15" customHeight="1" thickBot="1" x14ac:dyDescent="0.3">
      <c r="D38" s="41"/>
      <c r="E38" s="42"/>
      <c r="F38" s="42"/>
      <c r="G38" s="65" t="s">
        <v>56</v>
      </c>
      <c r="H38" s="268">
        <f>($H$33)</f>
        <v>0</v>
      </c>
    </row>
    <row r="39" spans="2:10" ht="12" customHeight="1" thickBot="1" x14ac:dyDescent="0.25">
      <c r="E39" t="s">
        <v>156</v>
      </c>
    </row>
    <row r="40" spans="2:10" ht="15" customHeight="1" thickBot="1" x14ac:dyDescent="0.3">
      <c r="E40" s="42"/>
      <c r="F40" s="42"/>
      <c r="G40" s="65" t="s">
        <v>58</v>
      </c>
      <c r="H40" s="278">
        <f>(SUM(H36*0.1))</f>
        <v>0</v>
      </c>
    </row>
    <row r="41" spans="2:10" ht="12" customHeight="1" thickBot="1" x14ac:dyDescent="0.3">
      <c r="E41" t="s">
        <v>157</v>
      </c>
      <c r="G41" s="36"/>
    </row>
    <row r="42" spans="2:10" ht="15" customHeight="1" thickBot="1" x14ac:dyDescent="0.3">
      <c r="D42" s="42"/>
      <c r="E42" s="42"/>
      <c r="F42" s="42"/>
      <c r="G42" s="65" t="s">
        <v>103</v>
      </c>
      <c r="H42" s="268">
        <f>IF(F43&lt;=8,(1000),(1000+((F43-8)*100)))</f>
        <v>1000</v>
      </c>
    </row>
    <row r="43" spans="2:10" ht="12" customHeight="1" thickBot="1" x14ac:dyDescent="0.25">
      <c r="D43" s="298"/>
      <c r="E43" s="299" t="s">
        <v>278</v>
      </c>
      <c r="F43" s="300"/>
      <c r="G43" s="301" t="s">
        <v>165</v>
      </c>
    </row>
    <row r="44" spans="2:10" ht="13.5" customHeight="1" x14ac:dyDescent="0.2">
      <c r="B44" s="92" t="s">
        <v>59</v>
      </c>
      <c r="C44" s="92"/>
      <c r="D44" s="92"/>
      <c r="E44" s="92"/>
      <c r="F44" s="92"/>
      <c r="G44" s="93"/>
      <c r="H44" s="92"/>
      <c r="I44" s="92"/>
      <c r="J44" s="92"/>
    </row>
    <row r="45" spans="2:10" ht="13.5" customHeight="1" x14ac:dyDescent="0.2">
      <c r="B45" s="325" t="s">
        <v>279</v>
      </c>
      <c r="C45" s="325"/>
      <c r="D45" s="325"/>
      <c r="E45" s="325"/>
      <c r="F45" s="325"/>
      <c r="G45" s="325"/>
      <c r="H45" s="325"/>
      <c r="I45" s="92"/>
      <c r="J45" s="92"/>
    </row>
    <row r="46" spans="2:10" ht="15" x14ac:dyDescent="0.2">
      <c r="F46" s="52"/>
      <c r="G46" s="157"/>
      <c r="H46" s="52"/>
      <c r="I46" s="52"/>
    </row>
    <row r="47" spans="2:10" x14ac:dyDescent="0.2">
      <c r="E47" s="88"/>
      <c r="F47" s="88"/>
      <c r="G47" s="88"/>
      <c r="H47" s="88"/>
      <c r="I47" s="158"/>
      <c r="J47" s="88"/>
    </row>
    <row r="48" spans="2:10" x14ac:dyDescent="0.2">
      <c r="E48" s="88"/>
      <c r="F48" s="88"/>
      <c r="G48" s="88"/>
      <c r="H48" s="88"/>
      <c r="I48" s="158"/>
      <c r="J48" s="88"/>
    </row>
    <row r="49" spans="5:10" x14ac:dyDescent="0.2">
      <c r="E49" s="88"/>
      <c r="F49" s="88"/>
      <c r="G49" s="88"/>
      <c r="H49" s="88"/>
      <c r="I49" s="158"/>
      <c r="J49" s="88"/>
    </row>
    <row r="50" spans="5:10" x14ac:dyDescent="0.2">
      <c r="E50" s="88"/>
      <c r="F50" s="88"/>
      <c r="G50" s="88"/>
      <c r="H50" s="88"/>
      <c r="I50" s="88"/>
      <c r="J50" s="88"/>
    </row>
  </sheetData>
  <mergeCells count="2">
    <mergeCell ref="I11:I18"/>
    <mergeCell ref="B45:H45"/>
  </mergeCells>
  <phoneticPr fontId="22" type="noConversion"/>
  <pageMargins left="0.75" right="0.75" top="1" bottom="1" header="0.5" footer="0.5"/>
  <pageSetup scale="96" orientation="portrait" horizontalDpi="360" verticalDpi="360" r:id="rId1"/>
  <headerFooter alignWithMargins="0">
    <oddHeader>&amp;RPage &amp;P of &amp;N</oddHeader>
    <oddFooter>&amp;L&amp;"Times New Roman,Italic"&amp;8S:\Engineering\Forms\Land Forms\
Engineering Cost Estimate\Engineering 
Project Cost Estimate  03-31-20&amp;R&amp;"Times New Roman,Italic"&amp;8Last Update: 03-31-2020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3</xdr:col>
                <xdr:colOff>790575</xdr:colOff>
                <xdr:row>0</xdr:row>
                <xdr:rowOff>0</xdr:rowOff>
              </from>
              <to>
                <xdr:col>6</xdr:col>
                <xdr:colOff>276225</xdr:colOff>
                <xdr:row>4</xdr:row>
                <xdr:rowOff>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3"/>
  <sheetViews>
    <sheetView showZeros="0" topLeftCell="A16" zoomScaleNormal="100" workbookViewId="0">
      <selection activeCell="D37" sqref="D37"/>
    </sheetView>
  </sheetViews>
  <sheetFormatPr defaultRowHeight="12.75" x14ac:dyDescent="0.2"/>
  <cols>
    <col min="1" max="1" width="2.28515625" customWidth="1"/>
    <col min="2" max="2" width="12.42578125" customWidth="1"/>
    <col min="3" max="3" width="9.140625" bestFit="1" customWidth="1"/>
    <col min="4" max="5" width="11.7109375" customWidth="1"/>
    <col min="6" max="6" width="4.85546875" customWidth="1"/>
    <col min="7" max="7" width="29.85546875" customWidth="1"/>
    <col min="8" max="8" width="16" customWidth="1"/>
  </cols>
  <sheetData>
    <row r="1" spans="1:8" ht="18" x14ac:dyDescent="0.2">
      <c r="A1" s="25"/>
      <c r="B1" s="26"/>
      <c r="C1" s="26"/>
      <c r="D1" s="26"/>
      <c r="E1" s="26"/>
      <c r="F1" s="26"/>
      <c r="G1" s="26"/>
      <c r="H1" s="26"/>
    </row>
    <row r="2" spans="1:8" ht="18" x14ac:dyDescent="0.2">
      <c r="A2" s="25"/>
      <c r="B2" s="26"/>
      <c r="C2" s="26"/>
      <c r="D2" s="26"/>
      <c r="E2" s="26"/>
      <c r="F2" s="26"/>
      <c r="G2" s="26"/>
      <c r="H2" s="26"/>
    </row>
    <row r="3" spans="1:8" ht="18" x14ac:dyDescent="0.2">
      <c r="A3" s="25"/>
      <c r="B3" s="26"/>
      <c r="C3" s="26"/>
      <c r="D3" s="26"/>
      <c r="E3" s="26"/>
      <c r="F3" s="26"/>
      <c r="G3" s="26"/>
      <c r="H3" s="26"/>
    </row>
    <row r="4" spans="1:8" ht="9.75" customHeight="1" x14ac:dyDescent="0.2">
      <c r="A4" s="25"/>
      <c r="B4" s="26"/>
      <c r="C4" s="26"/>
      <c r="D4" s="26"/>
      <c r="E4" s="26"/>
      <c r="F4" s="26"/>
      <c r="G4" s="26"/>
      <c r="H4" s="26"/>
    </row>
    <row r="5" spans="1:8" ht="9.75" customHeight="1" x14ac:dyDescent="0.2">
      <c r="A5" s="25"/>
      <c r="B5" s="26"/>
      <c r="C5" s="26"/>
      <c r="D5" s="26"/>
      <c r="E5" s="26"/>
      <c r="F5" s="26"/>
      <c r="G5" s="26"/>
      <c r="H5" s="26"/>
    </row>
    <row r="6" spans="1:8" ht="19.5" customHeight="1" x14ac:dyDescent="0.2">
      <c r="A6" s="34" t="s">
        <v>34</v>
      </c>
      <c r="B6" s="26"/>
      <c r="C6" s="26"/>
      <c r="D6" s="26"/>
      <c r="E6" s="26"/>
      <c r="F6" s="26"/>
      <c r="G6" s="26"/>
      <c r="H6" s="26"/>
    </row>
    <row r="8" spans="1:8" x14ac:dyDescent="0.2">
      <c r="A8" s="50"/>
      <c r="B8" s="3" t="s">
        <v>88</v>
      </c>
      <c r="C8" s="308">
        <f>Encroach!D10</f>
        <v>0</v>
      </c>
      <c r="D8" s="106"/>
    </row>
    <row r="9" spans="1:8" x14ac:dyDescent="0.2">
      <c r="A9" s="326" t="s">
        <v>95</v>
      </c>
      <c r="B9" s="326"/>
      <c r="C9" s="18">
        <f>Encroach!D11</f>
        <v>0</v>
      </c>
      <c r="D9" s="118"/>
    </row>
    <row r="10" spans="1:8" ht="32.25" thickBot="1" x14ac:dyDescent="0.3">
      <c r="C10" s="42"/>
      <c r="D10" s="42"/>
      <c r="E10" s="42"/>
      <c r="F10" s="42"/>
      <c r="G10" s="279" t="s">
        <v>210</v>
      </c>
    </row>
    <row r="11" spans="1:8" ht="15" x14ac:dyDescent="0.2">
      <c r="C11" s="42"/>
      <c r="D11" s="42"/>
      <c r="E11" s="42"/>
      <c r="F11" s="42"/>
      <c r="G11" s="42"/>
    </row>
    <row r="12" spans="1:8" ht="15.75" x14ac:dyDescent="0.25">
      <c r="C12" s="235" t="s">
        <v>213</v>
      </c>
      <c r="D12" s="42" t="s">
        <v>60</v>
      </c>
      <c r="E12" s="42"/>
      <c r="F12" s="42"/>
      <c r="G12" s="280">
        <f>SUM(Water!E21:E30)</f>
        <v>0</v>
      </c>
    </row>
    <row r="13" spans="1:8" ht="15.75" x14ac:dyDescent="0.25">
      <c r="C13" s="235"/>
      <c r="D13" s="42"/>
      <c r="E13" s="42"/>
      <c r="F13" s="42"/>
      <c r="G13" s="266"/>
    </row>
    <row r="14" spans="1:8" ht="15.75" x14ac:dyDescent="0.25">
      <c r="C14" s="235" t="s">
        <v>212</v>
      </c>
      <c r="D14" s="42" t="s">
        <v>61</v>
      </c>
      <c r="E14" s="42"/>
      <c r="F14" s="42"/>
      <c r="G14" s="280">
        <f>SUM(Sewer!F22:F33)</f>
        <v>0</v>
      </c>
    </row>
    <row r="15" spans="1:8" ht="15.75" x14ac:dyDescent="0.25">
      <c r="C15" s="235"/>
      <c r="D15" s="264"/>
      <c r="E15" s="42"/>
      <c r="F15" s="42"/>
      <c r="G15" s="266"/>
    </row>
    <row r="16" spans="1:8" ht="15.75" x14ac:dyDescent="0.25">
      <c r="C16" s="235" t="s">
        <v>211</v>
      </c>
      <c r="D16" s="42" t="s">
        <v>62</v>
      </c>
      <c r="E16" s="42"/>
      <c r="F16" s="42"/>
      <c r="G16" s="280">
        <f>SUM('Stm Dn'!F21:F36)</f>
        <v>0</v>
      </c>
    </row>
    <row r="17" spans="3:7" ht="18" customHeight="1" x14ac:dyDescent="0.2">
      <c r="C17" s="42"/>
      <c r="D17" s="42"/>
      <c r="E17" s="42"/>
      <c r="F17" s="42"/>
      <c r="G17" s="42"/>
    </row>
    <row r="18" spans="3:7" ht="15.75" x14ac:dyDescent="0.25">
      <c r="C18" s="235" t="s">
        <v>214</v>
      </c>
      <c r="D18" s="42" t="s">
        <v>171</v>
      </c>
      <c r="E18" s="42"/>
      <c r="F18" s="42"/>
      <c r="G18" s="280">
        <f>SUM('Recycled Water'!E21:E30)</f>
        <v>0</v>
      </c>
    </row>
    <row r="19" spans="3:7" ht="18" customHeight="1" x14ac:dyDescent="0.2"/>
    <row r="20" spans="3:7" ht="15.75" x14ac:dyDescent="0.25">
      <c r="C20" s="281" t="s">
        <v>280</v>
      </c>
      <c r="D20" s="282" t="s">
        <v>175</v>
      </c>
      <c r="E20" s="282"/>
      <c r="F20" s="52"/>
      <c r="G20" s="280">
        <f>SUM(Street!F122,Street!F126)</f>
        <v>0</v>
      </c>
    </row>
    <row r="21" spans="3:7" x14ac:dyDescent="0.2">
      <c r="C21" s="52"/>
      <c r="D21" s="52"/>
      <c r="E21" s="52"/>
      <c r="F21" s="52"/>
      <c r="G21" s="52"/>
    </row>
    <row r="22" spans="3:7" ht="18" x14ac:dyDescent="0.25">
      <c r="C22" s="262"/>
      <c r="D22" s="327"/>
      <c r="E22" s="327"/>
      <c r="F22" s="327"/>
      <c r="G22" s="263"/>
    </row>
    <row r="23" spans="3:7" x14ac:dyDescent="0.2">
      <c r="C23" s="52"/>
      <c r="D23" s="52"/>
      <c r="E23" s="52"/>
      <c r="F23" s="52"/>
      <c r="G23" s="52"/>
    </row>
    <row r="43" spans="2:2" x14ac:dyDescent="0.2">
      <c r="B43" s="53" t="s">
        <v>296</v>
      </c>
    </row>
  </sheetData>
  <mergeCells count="2">
    <mergeCell ref="A9:B9"/>
    <mergeCell ref="D22:F22"/>
  </mergeCells>
  <phoneticPr fontId="22" type="noConversion"/>
  <pageMargins left="0.75" right="0.75" top="1" bottom="1" header="0.5" footer="0.5"/>
  <pageSetup scale="96" orientation="portrait" r:id="rId1"/>
  <headerFooter alignWithMargins="0">
    <oddHeader>&amp;RPage &amp;P of &amp;N</oddHeader>
    <oddFooter>&amp;L&amp;"Times New Roman,Italic"&amp;8S:\Engineering\Forms\Land Forms\
Engineering Cost Estimate\Engineering 
Project Cost Estimate  03-31-20&amp;R&amp;"Times New Roman,Italic"&amp;8Last Update: 03-31-2020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4</xdr:col>
                <xdr:colOff>180975</xdr:colOff>
                <xdr:row>0</xdr:row>
                <xdr:rowOff>0</xdr:rowOff>
              </from>
              <to>
                <xdr:col>6</xdr:col>
                <xdr:colOff>495300</xdr:colOff>
                <xdr:row>4</xdr:row>
                <xdr:rowOff>114300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T536"/>
  <sheetViews>
    <sheetView showZeros="0" topLeftCell="A31" zoomScaleNormal="100" zoomScaleSheetLayoutView="70" zoomScalePageLayoutView="115" workbookViewId="0">
      <selection activeCell="D37" sqref="D37"/>
    </sheetView>
  </sheetViews>
  <sheetFormatPr defaultRowHeight="12.75" x14ac:dyDescent="0.2"/>
  <cols>
    <col min="1" max="1" width="2.28515625" customWidth="1"/>
    <col min="2" max="2" width="14.28515625" customWidth="1"/>
    <col min="3" max="3" width="13.5703125" customWidth="1"/>
    <col min="4" max="4" width="7.42578125" customWidth="1"/>
    <col min="5" max="5" width="21.7109375" customWidth="1"/>
    <col min="6" max="6" width="7.7109375" customWidth="1"/>
    <col min="7" max="7" width="5.7109375" customWidth="1"/>
    <col min="8" max="8" width="11.5703125" customWidth="1"/>
    <col min="9" max="9" width="14.7109375" customWidth="1"/>
    <col min="10" max="40" width="3.28515625" customWidth="1"/>
    <col min="41" max="41" width="3.85546875" customWidth="1"/>
    <col min="42" max="60" width="3.28515625" customWidth="1"/>
    <col min="62" max="62" width="15.7109375" hidden="1" customWidth="1"/>
    <col min="63" max="63" width="19.5703125" hidden="1" customWidth="1"/>
    <col min="64" max="64" width="9.140625" hidden="1" customWidth="1"/>
    <col min="65" max="65" width="9.85546875" hidden="1" customWidth="1"/>
    <col min="66" max="66" width="23.7109375" hidden="1" customWidth="1"/>
    <col min="67" max="68" width="9.140625" hidden="1" customWidth="1"/>
    <col min="69" max="69" width="28.85546875" hidden="1" customWidth="1"/>
    <col min="70" max="71" width="0" hidden="1" customWidth="1"/>
    <col min="72" max="72" width="16.7109375" hidden="1" customWidth="1"/>
  </cols>
  <sheetData>
    <row r="1" spans="1:72" ht="18" x14ac:dyDescent="0.2">
      <c r="A1" s="25">
        <f>Encroach!$A$1</f>
        <v>0</v>
      </c>
      <c r="B1" s="26"/>
      <c r="C1" s="26"/>
      <c r="D1" s="26"/>
      <c r="E1" s="26"/>
      <c r="F1" s="26"/>
      <c r="G1" s="26"/>
      <c r="H1" s="26"/>
      <c r="I1" s="26"/>
    </row>
    <row r="2" spans="1:72" ht="18" x14ac:dyDescent="0.2">
      <c r="A2" s="25"/>
      <c r="B2" s="26"/>
      <c r="C2" s="26"/>
      <c r="D2" s="26"/>
      <c r="E2" s="26"/>
      <c r="F2" s="26"/>
      <c r="G2" s="26"/>
      <c r="H2" s="26"/>
      <c r="I2" s="26"/>
    </row>
    <row r="3" spans="1:72" ht="24.75" customHeight="1" x14ac:dyDescent="0.2">
      <c r="A3" s="25"/>
      <c r="B3" s="26"/>
      <c r="C3" s="26"/>
      <c r="D3" s="26"/>
      <c r="E3" s="26"/>
      <c r="F3" s="26"/>
      <c r="G3" s="26"/>
      <c r="H3" s="26"/>
      <c r="I3" s="26"/>
    </row>
    <row r="4" spans="1:72" ht="9.75" customHeight="1" x14ac:dyDescent="0.2">
      <c r="A4" s="25"/>
      <c r="B4" s="26"/>
      <c r="C4" s="26"/>
      <c r="D4" s="26"/>
      <c r="E4" s="26"/>
      <c r="F4" s="26"/>
      <c r="G4" s="26"/>
      <c r="H4" s="26"/>
      <c r="I4" s="26"/>
    </row>
    <row r="5" spans="1:72" ht="1.5" customHeight="1" x14ac:dyDescent="0.2">
      <c r="A5" s="25"/>
      <c r="B5" s="26"/>
      <c r="C5" s="26"/>
      <c r="D5" s="26"/>
      <c r="E5" s="26"/>
      <c r="F5" s="26"/>
      <c r="G5" s="26"/>
      <c r="H5" s="26"/>
      <c r="I5" s="26"/>
    </row>
    <row r="6" spans="1:72" ht="18" customHeight="1" x14ac:dyDescent="0.2">
      <c r="A6" s="25"/>
      <c r="B6" s="26"/>
      <c r="C6" s="26"/>
      <c r="D6" s="26"/>
      <c r="E6" s="26"/>
      <c r="F6" s="26"/>
      <c r="G6" s="26"/>
      <c r="H6" s="26"/>
      <c r="I6" s="26"/>
    </row>
    <row r="7" spans="1:72" ht="15.75" x14ac:dyDescent="0.2">
      <c r="A7" s="34" t="str">
        <f>Encroach!$A$5</f>
        <v>ENGINEERING DEPARTMENT</v>
      </c>
      <c r="B7" s="26"/>
      <c r="C7" s="26"/>
      <c r="D7" s="26"/>
      <c r="E7" s="26"/>
      <c r="F7" s="26"/>
      <c r="G7" s="26"/>
      <c r="H7" s="26"/>
      <c r="I7" s="26"/>
    </row>
    <row r="8" spans="1:72" ht="6.75" customHeight="1" x14ac:dyDescent="0.2">
      <c r="A8" s="81">
        <f>Encroach!$A$6</f>
        <v>0</v>
      </c>
      <c r="B8" s="27"/>
      <c r="C8" s="27"/>
      <c r="D8" s="27"/>
      <c r="E8" s="27"/>
      <c r="F8" s="27"/>
      <c r="G8" s="27"/>
      <c r="H8" s="27"/>
      <c r="I8" s="27"/>
    </row>
    <row r="9" spans="1:72" ht="15.75" x14ac:dyDescent="0.2">
      <c r="A9" s="34" t="s">
        <v>106</v>
      </c>
      <c r="B9" s="26"/>
      <c r="C9" s="26"/>
      <c r="D9" s="26"/>
      <c r="E9" s="26"/>
      <c r="F9" s="26"/>
      <c r="G9" s="26"/>
      <c r="H9" s="26"/>
      <c r="I9" s="26"/>
    </row>
    <row r="10" spans="1:72" ht="15.75" x14ac:dyDescent="0.25">
      <c r="A10" s="77" t="s">
        <v>42</v>
      </c>
      <c r="B10" s="26"/>
      <c r="C10" s="26"/>
      <c r="D10" s="26"/>
      <c r="E10" s="26"/>
      <c r="F10" s="26"/>
      <c r="G10" s="26"/>
      <c r="H10" s="26"/>
      <c r="I10" s="26"/>
    </row>
    <row r="11" spans="1:72" ht="15.75" x14ac:dyDescent="0.25">
      <c r="A11" s="77"/>
      <c r="B11" s="26"/>
      <c r="C11" s="26"/>
      <c r="D11" s="26"/>
      <c r="E11" s="26"/>
      <c r="F11" s="26"/>
      <c r="G11" s="26"/>
      <c r="H11" s="109"/>
      <c r="I11" s="26"/>
      <c r="BM11" s="52"/>
      <c r="BN11" s="52"/>
      <c r="BO11" s="52"/>
      <c r="BP11" s="52"/>
      <c r="BQ11" s="52"/>
      <c r="BR11" s="52"/>
      <c r="BS11" s="52"/>
      <c r="BT11" s="52"/>
    </row>
    <row r="12" spans="1:72" ht="15.75" customHeight="1" x14ac:dyDescent="0.25">
      <c r="A12" s="28"/>
      <c r="B12" s="50" t="s">
        <v>88</v>
      </c>
      <c r="C12" s="308">
        <f>Encroach!D10</f>
        <v>0</v>
      </c>
      <c r="D12" s="51"/>
      <c r="E12" s="102"/>
      <c r="F12" s="26"/>
      <c r="G12" s="283"/>
      <c r="H12" s="284"/>
      <c r="I12" s="293"/>
      <c r="J12" s="31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2"/>
      <c r="BF12" s="302"/>
      <c r="BG12" s="302"/>
      <c r="BH12" s="302"/>
      <c r="BM12" s="52"/>
      <c r="BN12" s="52"/>
      <c r="BO12" s="52"/>
      <c r="BP12" s="52"/>
      <c r="BQ12" s="52"/>
      <c r="BR12" s="52"/>
      <c r="BS12" s="52"/>
      <c r="BT12" s="52"/>
    </row>
    <row r="13" spans="1:72" ht="15.75" customHeight="1" x14ac:dyDescent="0.2">
      <c r="B13" s="2" t="s">
        <v>95</v>
      </c>
      <c r="C13" s="18">
        <f>Encroach!D11</f>
        <v>0</v>
      </c>
      <c r="D13" s="19"/>
      <c r="E13" s="102"/>
      <c r="F13" s="29"/>
      <c r="G13" s="88"/>
      <c r="H13" s="284"/>
      <c r="I13" s="293"/>
      <c r="J13" s="31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M13" s="52"/>
      <c r="BN13" s="52"/>
      <c r="BO13" s="52"/>
      <c r="BP13" s="52"/>
      <c r="BQ13" s="52"/>
      <c r="BR13" s="52"/>
      <c r="BS13" s="52"/>
      <c r="BT13" s="52"/>
    </row>
    <row r="14" spans="1:72" ht="15.75" customHeight="1" x14ac:dyDescent="0.2">
      <c r="B14" s="2" t="s">
        <v>96</v>
      </c>
      <c r="C14" s="18">
        <f>Encroach!D12</f>
        <v>0</v>
      </c>
      <c r="D14" s="19"/>
      <c r="E14" s="102"/>
      <c r="F14" s="30"/>
      <c r="G14" s="88"/>
      <c r="H14" s="153"/>
      <c r="I14" s="293"/>
      <c r="J14" s="31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M14" s="52"/>
      <c r="BN14" s="52"/>
      <c r="BO14" s="52"/>
      <c r="BP14" s="52"/>
      <c r="BQ14" s="52"/>
      <c r="BR14" s="52"/>
      <c r="BS14" s="52"/>
      <c r="BT14" s="52"/>
    </row>
    <row r="15" spans="1:72" ht="15.75" customHeight="1" x14ac:dyDescent="0.2">
      <c r="B15" s="50" t="s">
        <v>97</v>
      </c>
      <c r="C15" s="18">
        <f>Encroach!D13</f>
        <v>0</v>
      </c>
      <c r="D15" s="19"/>
      <c r="E15" s="102"/>
      <c r="F15" s="1"/>
      <c r="G15" s="88"/>
      <c r="H15" s="153"/>
      <c r="I15" s="293"/>
      <c r="J15" s="31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M15" s="52"/>
      <c r="BN15" s="52"/>
      <c r="BO15" s="52"/>
      <c r="BP15" s="52"/>
      <c r="BQ15" s="52"/>
      <c r="BR15" s="52"/>
      <c r="BS15" s="52"/>
      <c r="BT15" s="52"/>
    </row>
    <row r="16" spans="1:72" ht="15.75" customHeight="1" x14ac:dyDescent="0.2">
      <c r="B16" s="50" t="s">
        <v>98</v>
      </c>
      <c r="C16" s="18">
        <f>Encroach!D14</f>
        <v>0</v>
      </c>
      <c r="D16" s="19"/>
      <c r="E16" s="102"/>
      <c r="G16" s="88"/>
      <c r="H16" s="284"/>
      <c r="I16" s="293"/>
      <c r="J16" s="31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M16" s="52"/>
      <c r="BN16" s="52"/>
      <c r="BO16" s="52"/>
      <c r="BP16" s="52"/>
      <c r="BQ16" s="52"/>
      <c r="BR16" s="52"/>
      <c r="BS16" s="52"/>
      <c r="BT16" s="52"/>
    </row>
    <row r="17" spans="1:72" x14ac:dyDescent="0.2">
      <c r="G17" s="88"/>
      <c r="H17" s="284"/>
      <c r="I17" s="293"/>
      <c r="J17" s="31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M17" s="52"/>
      <c r="BN17" s="52"/>
      <c r="BO17" s="52"/>
      <c r="BP17" s="52"/>
      <c r="BQ17" s="52"/>
      <c r="BR17" s="52"/>
      <c r="BS17" s="52"/>
      <c r="BT17" s="52"/>
    </row>
    <row r="18" spans="1:72" x14ac:dyDescent="0.2">
      <c r="G18" s="88"/>
      <c r="H18" s="153"/>
      <c r="I18" s="293"/>
      <c r="J18" s="31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M18" s="52"/>
      <c r="BN18" s="52"/>
      <c r="BO18" s="52"/>
      <c r="BP18" s="52"/>
      <c r="BQ18" s="52"/>
      <c r="BR18" s="52"/>
      <c r="BS18" s="52"/>
      <c r="BT18" s="52"/>
    </row>
    <row r="19" spans="1:72" ht="18.75" customHeight="1" x14ac:dyDescent="0.2">
      <c r="G19" s="88"/>
      <c r="H19" s="287"/>
      <c r="I19" s="293"/>
      <c r="J19" s="31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M19" s="52"/>
      <c r="BN19" s="52"/>
      <c r="BO19" s="52"/>
      <c r="BP19" s="52"/>
      <c r="BQ19" s="52"/>
      <c r="BR19" s="52"/>
      <c r="BS19" s="52"/>
      <c r="BT19" s="52"/>
    </row>
    <row r="20" spans="1:72" s="51" customFormat="1" x14ac:dyDescent="0.2">
      <c r="G20" s="90"/>
      <c r="H20" s="95"/>
      <c r="I20" s="90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</row>
    <row r="21" spans="1:72" x14ac:dyDescent="0.2">
      <c r="A21" s="245" t="s">
        <v>104</v>
      </c>
      <c r="B21" s="100"/>
      <c r="C21" s="100"/>
      <c r="D21" s="100"/>
      <c r="E21" s="236"/>
      <c r="F21" s="237" t="s">
        <v>1</v>
      </c>
      <c r="G21" s="238" t="s">
        <v>19</v>
      </c>
      <c r="H21" s="237" t="s">
        <v>105</v>
      </c>
      <c r="I21" s="239" t="s">
        <v>107</v>
      </c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</row>
    <row r="22" spans="1:72" x14ac:dyDescent="0.2">
      <c r="A22" s="96"/>
      <c r="B22" s="97"/>
      <c r="C22" s="97"/>
      <c r="D22" s="97"/>
      <c r="E22" s="240"/>
      <c r="F22" s="241"/>
      <c r="G22" s="242"/>
      <c r="H22" s="243"/>
      <c r="I22" s="244" t="s">
        <v>108</v>
      </c>
      <c r="BM22" s="52"/>
      <c r="BO22" s="52"/>
      <c r="BP22" s="52"/>
      <c r="BQ22" s="165"/>
      <c r="BR22" s="52"/>
      <c r="BS22" s="52"/>
      <c r="BT22" s="52"/>
    </row>
    <row r="23" spans="1:72" ht="15" x14ac:dyDescent="0.25">
      <c r="A23" s="54" t="s">
        <v>33</v>
      </c>
      <c r="B23" s="18"/>
      <c r="C23" s="304" t="s">
        <v>299</v>
      </c>
      <c r="D23" s="115"/>
      <c r="E23" s="18"/>
      <c r="F23" s="137"/>
      <c r="G23" s="12"/>
      <c r="H23" s="13"/>
      <c r="I23" s="22"/>
      <c r="BL23" s="198"/>
      <c r="BM23" s="199"/>
      <c r="BO23" s="199"/>
      <c r="BP23" s="199"/>
      <c r="BR23" s="52"/>
      <c r="BS23" s="52"/>
      <c r="BT23" s="52"/>
    </row>
    <row r="24" spans="1:72" x14ac:dyDescent="0.2">
      <c r="A24" s="54"/>
      <c r="B24" s="161" t="s">
        <v>297</v>
      </c>
      <c r="C24" s="161"/>
      <c r="D24" s="33"/>
      <c r="E24" s="18"/>
      <c r="F24" s="137"/>
      <c r="G24" s="12" t="s">
        <v>4</v>
      </c>
      <c r="H24" s="13">
        <v>2.34</v>
      </c>
      <c r="I24" s="23">
        <f>+F24*H24</f>
        <v>0</v>
      </c>
      <c r="BM24" s="52"/>
      <c r="BN24" s="52"/>
      <c r="BO24" s="52"/>
      <c r="BP24" s="52"/>
      <c r="BQ24" s="52"/>
      <c r="BR24" s="52"/>
      <c r="BS24" s="52"/>
      <c r="BT24" s="52"/>
    </row>
    <row r="25" spans="1:72" x14ac:dyDescent="0.2">
      <c r="A25" s="9"/>
      <c r="B25" s="18" t="s">
        <v>298</v>
      </c>
      <c r="C25" s="226"/>
      <c r="D25" s="18"/>
      <c r="E25" s="18"/>
      <c r="F25" s="138"/>
      <c r="G25" s="12" t="s">
        <v>4</v>
      </c>
      <c r="H25" s="13">
        <v>1.52</v>
      </c>
      <c r="I25" s="23">
        <f>+F25*H25</f>
        <v>0</v>
      </c>
      <c r="BM25" s="52"/>
      <c r="BN25" s="52"/>
      <c r="BO25" s="52"/>
      <c r="BP25" s="52"/>
      <c r="BQ25" s="52"/>
      <c r="BR25" s="52"/>
      <c r="BS25" s="52"/>
      <c r="BT25" s="52"/>
    </row>
    <row r="26" spans="1:72" x14ac:dyDescent="0.2">
      <c r="A26" s="9"/>
      <c r="B26" s="163" t="s">
        <v>176</v>
      </c>
      <c r="C26" s="163"/>
      <c r="D26" s="10"/>
      <c r="E26" s="10"/>
      <c r="F26" s="138"/>
      <c r="G26" s="12" t="s">
        <v>67</v>
      </c>
      <c r="H26" s="15">
        <v>65</v>
      </c>
      <c r="I26" s="23">
        <f t="shared" ref="I26:I32" si="0">+F26*H26</f>
        <v>0</v>
      </c>
      <c r="BM26" s="52"/>
      <c r="BN26" s="52"/>
      <c r="BO26" s="52"/>
      <c r="BP26" s="52"/>
      <c r="BQ26" s="52"/>
      <c r="BR26" s="52"/>
      <c r="BS26" s="52"/>
      <c r="BT26" s="52"/>
    </row>
    <row r="27" spans="1:72" x14ac:dyDescent="0.2">
      <c r="A27" s="9"/>
      <c r="B27" s="163"/>
      <c r="C27" s="163"/>
      <c r="D27" s="10"/>
      <c r="E27" s="10"/>
      <c r="F27" s="138"/>
      <c r="G27" s="162"/>
      <c r="H27" s="15"/>
      <c r="I27" s="23">
        <f t="shared" si="0"/>
        <v>0</v>
      </c>
      <c r="BM27" s="52"/>
      <c r="BN27" s="52"/>
      <c r="BO27" s="52"/>
      <c r="BP27" s="52"/>
      <c r="BQ27" s="52"/>
      <c r="BR27" s="52"/>
      <c r="BS27" s="52"/>
      <c r="BT27" s="52"/>
    </row>
    <row r="28" spans="1:72" x14ac:dyDescent="0.2">
      <c r="A28" s="9"/>
      <c r="B28" s="163"/>
      <c r="C28" s="163"/>
      <c r="D28" s="10"/>
      <c r="E28" s="10"/>
      <c r="F28" s="138"/>
      <c r="G28" s="162"/>
      <c r="H28" s="15"/>
      <c r="I28" s="23"/>
      <c r="BM28" s="52"/>
      <c r="BN28" s="52"/>
      <c r="BO28" s="52"/>
      <c r="BP28" s="52"/>
      <c r="BQ28" s="52"/>
      <c r="BR28" s="52"/>
      <c r="BS28" s="52"/>
      <c r="BT28" s="52"/>
    </row>
    <row r="29" spans="1:72" x14ac:dyDescent="0.2">
      <c r="A29" s="9"/>
      <c r="B29" s="10"/>
      <c r="C29" s="10"/>
      <c r="D29" s="10"/>
      <c r="E29" s="10"/>
      <c r="F29" s="138"/>
      <c r="G29" s="12"/>
      <c r="H29" s="15"/>
      <c r="I29" s="23">
        <f t="shared" si="0"/>
        <v>0</v>
      </c>
      <c r="BM29" s="52"/>
      <c r="BN29" s="52"/>
      <c r="BO29" s="52"/>
      <c r="BP29" s="52"/>
      <c r="BQ29" s="52"/>
      <c r="BR29" s="52"/>
      <c r="BS29" s="52"/>
      <c r="BT29" s="52"/>
    </row>
    <row r="30" spans="1:72" x14ac:dyDescent="0.2">
      <c r="A30" s="9"/>
      <c r="B30" s="163" t="s">
        <v>196</v>
      </c>
      <c r="C30" s="163"/>
      <c r="D30" s="10"/>
      <c r="E30" s="10"/>
      <c r="F30" s="138"/>
      <c r="G30" s="12" t="s">
        <v>3</v>
      </c>
      <c r="H30" s="15">
        <v>13</v>
      </c>
      <c r="I30" s="23">
        <f t="shared" si="0"/>
        <v>0</v>
      </c>
      <c r="BM30" s="52"/>
      <c r="BN30" s="52"/>
      <c r="BO30" s="52"/>
      <c r="BP30" s="52"/>
      <c r="BQ30" s="52"/>
      <c r="BR30" s="52"/>
      <c r="BS30" s="52"/>
      <c r="BT30" s="52"/>
    </row>
    <row r="31" spans="1:72" x14ac:dyDescent="0.2">
      <c r="A31" s="9"/>
      <c r="B31" s="163" t="s">
        <v>197</v>
      </c>
      <c r="C31" s="163"/>
      <c r="D31" s="10"/>
      <c r="E31" s="10"/>
      <c r="F31" s="138"/>
      <c r="G31" s="12" t="s">
        <v>3</v>
      </c>
      <c r="H31" s="15">
        <v>2</v>
      </c>
      <c r="I31" s="23">
        <f t="shared" si="0"/>
        <v>0</v>
      </c>
    </row>
    <row r="32" spans="1:72" x14ac:dyDescent="0.2">
      <c r="A32" s="9"/>
      <c r="B32" s="18" t="s">
        <v>65</v>
      </c>
      <c r="C32" s="18"/>
      <c r="D32" s="18"/>
      <c r="E32" s="18"/>
      <c r="F32" s="138"/>
      <c r="G32" s="12" t="s">
        <v>3</v>
      </c>
      <c r="H32" s="15">
        <v>3.5</v>
      </c>
      <c r="I32" s="23">
        <f t="shared" si="0"/>
        <v>0</v>
      </c>
    </row>
    <row r="33" spans="1:9" x14ac:dyDescent="0.2">
      <c r="A33" s="9"/>
      <c r="B33" s="226" t="s">
        <v>215</v>
      </c>
      <c r="C33" s="226"/>
      <c r="D33" s="18"/>
      <c r="E33" s="18"/>
      <c r="F33" s="139"/>
      <c r="G33" s="12" t="s">
        <v>69</v>
      </c>
      <c r="H33" s="83">
        <v>25</v>
      </c>
      <c r="I33" s="23">
        <f t="shared" ref="I33:I38" si="1">+F33*H33</f>
        <v>0</v>
      </c>
    </row>
    <row r="34" spans="1:9" x14ac:dyDescent="0.2">
      <c r="A34" s="9"/>
      <c r="B34" s="18" t="s">
        <v>70</v>
      </c>
      <c r="C34" s="18"/>
      <c r="D34" s="18"/>
      <c r="E34" s="18"/>
      <c r="F34" s="139"/>
      <c r="G34" s="12" t="s">
        <v>4</v>
      </c>
      <c r="H34" s="83">
        <v>0.5</v>
      </c>
      <c r="I34" s="23">
        <f t="shared" si="1"/>
        <v>0</v>
      </c>
    </row>
    <row r="35" spans="1:9" x14ac:dyDescent="0.2">
      <c r="A35" s="9"/>
      <c r="B35" s="18" t="s">
        <v>68</v>
      </c>
      <c r="C35" s="18"/>
      <c r="D35" s="19"/>
      <c r="E35" s="20"/>
      <c r="F35" s="139"/>
      <c r="G35" s="12" t="s">
        <v>4</v>
      </c>
      <c r="H35" s="24">
        <v>3.5</v>
      </c>
      <c r="I35" s="23">
        <f t="shared" si="1"/>
        <v>0</v>
      </c>
    </row>
    <row r="36" spans="1:9" x14ac:dyDescent="0.2">
      <c r="A36" s="9"/>
      <c r="B36" s="226" t="s">
        <v>198</v>
      </c>
      <c r="C36" s="226"/>
      <c r="D36" s="19"/>
      <c r="E36" s="18"/>
      <c r="F36" s="139"/>
      <c r="G36" s="12" t="s">
        <v>4</v>
      </c>
      <c r="H36" s="46">
        <v>0.17</v>
      </c>
      <c r="I36" s="23">
        <f t="shared" si="1"/>
        <v>0</v>
      </c>
    </row>
    <row r="37" spans="1:9" x14ac:dyDescent="0.2">
      <c r="A37" s="9"/>
      <c r="B37" s="18" t="s">
        <v>109</v>
      </c>
      <c r="C37" s="18"/>
      <c r="D37" s="19"/>
      <c r="E37" s="18"/>
      <c r="F37" s="139"/>
      <c r="G37" s="12" t="s">
        <v>4</v>
      </c>
      <c r="H37" s="46">
        <v>3.5</v>
      </c>
      <c r="I37" s="23">
        <f t="shared" si="1"/>
        <v>0</v>
      </c>
    </row>
    <row r="38" spans="1:9" x14ac:dyDescent="0.2">
      <c r="A38" s="9"/>
      <c r="B38" s="18"/>
      <c r="C38" s="18"/>
      <c r="D38" s="19"/>
      <c r="E38" s="18"/>
      <c r="F38" s="139"/>
      <c r="G38" s="12"/>
      <c r="H38" s="46"/>
      <c r="I38" s="23">
        <f t="shared" si="1"/>
        <v>0</v>
      </c>
    </row>
    <row r="39" spans="1:9" x14ac:dyDescent="0.2">
      <c r="A39" s="9"/>
      <c r="B39" s="18"/>
      <c r="C39" s="18"/>
      <c r="D39" s="19"/>
      <c r="E39" s="18"/>
      <c r="F39" s="139"/>
      <c r="G39" s="12"/>
      <c r="H39" s="46"/>
      <c r="I39" s="23"/>
    </row>
    <row r="40" spans="1:9" x14ac:dyDescent="0.2">
      <c r="A40" s="54" t="s">
        <v>16</v>
      </c>
      <c r="B40" s="10"/>
      <c r="C40" s="10"/>
      <c r="D40" s="10"/>
      <c r="E40" s="10"/>
      <c r="F40" s="138"/>
      <c r="G40" s="12"/>
      <c r="H40" s="15"/>
      <c r="I40" s="23">
        <f t="shared" ref="I40:I47" si="2">+F40*H40</f>
        <v>0</v>
      </c>
    </row>
    <row r="41" spans="1:9" x14ac:dyDescent="0.2">
      <c r="A41" s="9"/>
      <c r="B41" s="10" t="s">
        <v>112</v>
      </c>
      <c r="C41" s="10"/>
      <c r="D41" s="10"/>
      <c r="E41" s="10"/>
      <c r="F41" s="138"/>
      <c r="G41" s="12" t="s">
        <v>3</v>
      </c>
      <c r="H41" s="15">
        <v>15</v>
      </c>
      <c r="I41" s="23">
        <f t="shared" si="2"/>
        <v>0</v>
      </c>
    </row>
    <row r="42" spans="1:9" x14ac:dyDescent="0.2">
      <c r="A42" s="9"/>
      <c r="B42" s="163" t="s">
        <v>199</v>
      </c>
      <c r="C42" s="163"/>
      <c r="D42" s="10"/>
      <c r="E42" s="10"/>
      <c r="F42" s="138"/>
      <c r="G42" s="12" t="s">
        <v>3</v>
      </c>
      <c r="H42" s="15">
        <v>12</v>
      </c>
      <c r="I42" s="23">
        <f t="shared" si="2"/>
        <v>0</v>
      </c>
    </row>
    <row r="43" spans="1:9" x14ac:dyDescent="0.2">
      <c r="A43" s="9"/>
      <c r="B43" s="10" t="s">
        <v>113</v>
      </c>
      <c r="C43" s="10"/>
      <c r="D43" s="10"/>
      <c r="E43" s="10"/>
      <c r="F43" s="138"/>
      <c r="G43" s="12" t="s">
        <v>4</v>
      </c>
      <c r="H43" s="16">
        <v>7</v>
      </c>
      <c r="I43" s="23">
        <f t="shared" si="2"/>
        <v>0</v>
      </c>
    </row>
    <row r="44" spans="1:9" x14ac:dyDescent="0.2">
      <c r="A44" s="9"/>
      <c r="B44" s="10" t="s">
        <v>72</v>
      </c>
      <c r="C44" s="10"/>
      <c r="D44" s="10"/>
      <c r="E44" s="10"/>
      <c r="F44" s="138"/>
      <c r="G44" s="12" t="s">
        <v>4</v>
      </c>
      <c r="H44" s="16">
        <v>4.75</v>
      </c>
      <c r="I44" s="23">
        <f t="shared" si="2"/>
        <v>0</v>
      </c>
    </row>
    <row r="45" spans="1:9" x14ac:dyDescent="0.2">
      <c r="A45" s="9"/>
      <c r="B45" s="10" t="s">
        <v>114</v>
      </c>
      <c r="C45" s="10"/>
      <c r="D45" s="10"/>
      <c r="E45" s="10"/>
      <c r="F45" s="138"/>
      <c r="G45" s="162" t="s">
        <v>5</v>
      </c>
      <c r="H45" s="16">
        <v>2200</v>
      </c>
      <c r="I45" s="23">
        <f t="shared" si="2"/>
        <v>0</v>
      </c>
    </row>
    <row r="46" spans="1:9" x14ac:dyDescent="0.2">
      <c r="A46" s="9"/>
      <c r="B46" s="10" t="s">
        <v>115</v>
      </c>
      <c r="C46" s="10"/>
      <c r="D46" s="10"/>
      <c r="E46" s="10"/>
      <c r="F46" s="138"/>
      <c r="G46" s="12" t="s">
        <v>4</v>
      </c>
      <c r="H46" s="16">
        <v>9.5</v>
      </c>
      <c r="I46" s="23">
        <f t="shared" si="2"/>
        <v>0</v>
      </c>
    </row>
    <row r="47" spans="1:9" x14ac:dyDescent="0.2">
      <c r="A47" s="9"/>
      <c r="B47" s="115" t="s">
        <v>300</v>
      </c>
      <c r="C47" s="115"/>
      <c r="D47" s="10"/>
      <c r="E47" s="149"/>
      <c r="F47" s="247"/>
      <c r="G47" s="248" t="s">
        <v>4</v>
      </c>
      <c r="H47" s="249">
        <v>7.8</v>
      </c>
      <c r="I47" s="23">
        <f t="shared" si="2"/>
        <v>0</v>
      </c>
    </row>
    <row r="48" spans="1:9" x14ac:dyDescent="0.2">
      <c r="A48" s="9"/>
      <c r="B48" s="341"/>
      <c r="C48" s="341"/>
      <c r="D48" s="341"/>
      <c r="E48" s="342"/>
      <c r="F48" s="138"/>
      <c r="G48" s="32"/>
      <c r="H48" s="150"/>
      <c r="I48" s="246"/>
    </row>
    <row r="49" spans="1:69" x14ac:dyDescent="0.2">
      <c r="A49" s="9"/>
      <c r="B49" s="10"/>
      <c r="C49" s="10"/>
      <c r="D49" s="10"/>
      <c r="E49" s="335" t="s">
        <v>166</v>
      </c>
      <c r="F49" s="336"/>
      <c r="G49" s="336"/>
      <c r="H49" s="337"/>
      <c r="I49" s="23">
        <f>SUM(I24:I47)*0.1</f>
        <v>0</v>
      </c>
    </row>
    <row r="50" spans="1:69" ht="15.75" x14ac:dyDescent="0.25">
      <c r="A50" s="112"/>
      <c r="B50" s="4"/>
      <c r="C50" s="4"/>
      <c r="D50" s="4"/>
      <c r="E50" s="4"/>
      <c r="F50" s="139"/>
      <c r="G50" s="75"/>
      <c r="H50" s="148" t="s">
        <v>43</v>
      </c>
      <c r="I50" s="76">
        <f>SUM(I23:I49)</f>
        <v>0</v>
      </c>
      <c r="BK50" s="37"/>
      <c r="BN50" s="37"/>
      <c r="BQ50" s="37"/>
    </row>
    <row r="51" spans="1:69" x14ac:dyDescent="0.2">
      <c r="A51" s="54" t="s">
        <v>17</v>
      </c>
      <c r="B51" s="10"/>
      <c r="C51" s="10"/>
      <c r="D51" s="10"/>
      <c r="E51" s="10"/>
      <c r="F51" s="138"/>
      <c r="G51" s="12"/>
      <c r="H51" s="16"/>
      <c r="I51" s="23">
        <f t="shared" ref="I51:I60" si="3">+F51*H51</f>
        <v>0</v>
      </c>
    </row>
    <row r="52" spans="1:69" x14ac:dyDescent="0.2">
      <c r="A52" s="9"/>
      <c r="B52" s="10" t="s">
        <v>116</v>
      </c>
      <c r="C52" s="10"/>
      <c r="D52" s="10"/>
      <c r="E52" s="10"/>
      <c r="F52" s="138"/>
      <c r="G52" s="12" t="s">
        <v>4</v>
      </c>
      <c r="H52" s="16">
        <v>6.5</v>
      </c>
      <c r="I52" s="23">
        <f t="shared" si="3"/>
        <v>0</v>
      </c>
    </row>
    <row r="53" spans="1:69" x14ac:dyDescent="0.2">
      <c r="A53" s="9"/>
      <c r="B53" s="10" t="s">
        <v>117</v>
      </c>
      <c r="C53" s="10"/>
      <c r="D53" s="10"/>
      <c r="E53" s="10"/>
      <c r="F53" s="138"/>
      <c r="G53" s="12" t="s">
        <v>4</v>
      </c>
      <c r="H53" s="16">
        <v>8.5</v>
      </c>
      <c r="I53" s="23">
        <f t="shared" si="3"/>
        <v>0</v>
      </c>
    </row>
    <row r="54" spans="1:69" x14ac:dyDescent="0.2">
      <c r="A54" s="9"/>
      <c r="B54" s="10"/>
      <c r="C54" s="10"/>
      <c r="D54" s="134"/>
      <c r="E54" s="10"/>
      <c r="F54" s="138"/>
      <c r="G54" s="12"/>
      <c r="H54" s="135"/>
      <c r="I54" s="23">
        <f t="shared" si="3"/>
        <v>0</v>
      </c>
    </row>
    <row r="55" spans="1:69" x14ac:dyDescent="0.2">
      <c r="A55" s="54" t="s">
        <v>177</v>
      </c>
      <c r="B55" s="10"/>
      <c r="C55" s="10"/>
      <c r="D55" s="10"/>
      <c r="E55" s="10"/>
      <c r="F55" s="138"/>
      <c r="G55" s="12"/>
      <c r="H55" s="16"/>
      <c r="I55" s="23">
        <f t="shared" si="3"/>
        <v>0</v>
      </c>
    </row>
    <row r="56" spans="1:69" x14ac:dyDescent="0.2">
      <c r="A56" s="9"/>
      <c r="B56" s="10" t="s">
        <v>71</v>
      </c>
      <c r="C56" s="10"/>
      <c r="D56" s="10"/>
      <c r="E56" s="10"/>
      <c r="F56" s="138"/>
      <c r="G56" s="12" t="s">
        <v>4</v>
      </c>
      <c r="H56" s="16">
        <v>3.5</v>
      </c>
      <c r="I56" s="23">
        <f t="shared" si="3"/>
        <v>0</v>
      </c>
    </row>
    <row r="57" spans="1:69" x14ac:dyDescent="0.2">
      <c r="A57" s="9"/>
      <c r="B57" s="163" t="s">
        <v>216</v>
      </c>
      <c r="C57" s="163"/>
      <c r="D57" s="10"/>
      <c r="E57" s="10"/>
      <c r="F57" s="138"/>
      <c r="G57" s="12" t="s">
        <v>3</v>
      </c>
      <c r="H57" s="16">
        <v>6.5</v>
      </c>
      <c r="I57" s="23">
        <f t="shared" si="3"/>
        <v>0</v>
      </c>
    </row>
    <row r="58" spans="1:69" x14ac:dyDescent="0.2">
      <c r="A58" s="9"/>
      <c r="B58" s="10"/>
      <c r="C58" s="10"/>
      <c r="D58" s="10"/>
      <c r="E58" s="10"/>
      <c r="F58" s="138"/>
      <c r="G58" s="12"/>
      <c r="H58" s="16"/>
      <c r="I58" s="23"/>
    </row>
    <row r="59" spans="1:69" x14ac:dyDescent="0.2">
      <c r="A59" s="9"/>
      <c r="B59" s="10"/>
      <c r="C59" s="10"/>
      <c r="D59" s="10"/>
      <c r="E59" s="10"/>
      <c r="F59" s="138"/>
      <c r="G59" s="12"/>
      <c r="H59" s="16"/>
      <c r="I59" s="23"/>
    </row>
    <row r="60" spans="1:69" x14ac:dyDescent="0.2">
      <c r="A60" s="9"/>
      <c r="B60" s="10"/>
      <c r="C60" s="10"/>
      <c r="D60" s="10"/>
      <c r="E60" s="10"/>
      <c r="F60" s="138"/>
      <c r="G60" s="12"/>
      <c r="H60" s="16"/>
      <c r="I60" s="23">
        <f t="shared" si="3"/>
        <v>0</v>
      </c>
    </row>
    <row r="61" spans="1:69" x14ac:dyDescent="0.2">
      <c r="A61" s="54" t="s">
        <v>219</v>
      </c>
      <c r="B61" s="10"/>
      <c r="C61" s="10"/>
      <c r="D61" s="10"/>
      <c r="E61" s="10"/>
      <c r="F61" s="138"/>
      <c r="G61" s="12"/>
      <c r="H61" s="16"/>
      <c r="I61" s="23"/>
    </row>
    <row r="62" spans="1:69" x14ac:dyDescent="0.2">
      <c r="A62" s="9"/>
      <c r="B62" s="163" t="s">
        <v>220</v>
      </c>
      <c r="C62" s="10"/>
      <c r="D62" s="10"/>
      <c r="E62" s="10"/>
      <c r="F62" s="138"/>
      <c r="G62" s="162" t="s">
        <v>5</v>
      </c>
      <c r="H62" s="16">
        <v>600</v>
      </c>
      <c r="I62" s="23">
        <f t="shared" ref="I62:I68" si="4">+F62*H62</f>
        <v>0</v>
      </c>
    </row>
    <row r="63" spans="1:69" x14ac:dyDescent="0.2">
      <c r="A63" s="9"/>
      <c r="B63" s="163" t="s">
        <v>221</v>
      </c>
      <c r="C63" s="10"/>
      <c r="D63" s="10"/>
      <c r="E63" s="10"/>
      <c r="F63" s="138"/>
      <c r="G63" s="162" t="s">
        <v>5</v>
      </c>
      <c r="H63" s="16">
        <v>325</v>
      </c>
      <c r="I63" s="23">
        <f t="shared" si="4"/>
        <v>0</v>
      </c>
    </row>
    <row r="64" spans="1:69" x14ac:dyDescent="0.2">
      <c r="A64" s="9"/>
      <c r="B64" s="163" t="s">
        <v>222</v>
      </c>
      <c r="C64" s="10"/>
      <c r="D64" s="10"/>
      <c r="E64" s="10"/>
      <c r="F64" s="138"/>
      <c r="G64" s="162" t="s">
        <v>5</v>
      </c>
      <c r="H64" s="17">
        <v>265</v>
      </c>
      <c r="I64" s="23">
        <f t="shared" si="4"/>
        <v>0</v>
      </c>
    </row>
    <row r="65" spans="1:9" x14ac:dyDescent="0.2">
      <c r="A65" s="9"/>
      <c r="B65" s="10"/>
      <c r="C65" s="10"/>
      <c r="D65" s="10"/>
      <c r="E65" s="10"/>
      <c r="F65" s="138"/>
      <c r="G65" s="12"/>
      <c r="H65" s="17"/>
      <c r="I65" s="23"/>
    </row>
    <row r="66" spans="1:9" x14ac:dyDescent="0.2">
      <c r="A66" s="9"/>
      <c r="B66" s="10"/>
      <c r="C66" s="10"/>
      <c r="D66" s="10"/>
      <c r="E66" s="10"/>
      <c r="F66" s="138"/>
      <c r="G66" s="12"/>
      <c r="H66" s="17"/>
      <c r="I66" s="23">
        <f t="shared" si="4"/>
        <v>0</v>
      </c>
    </row>
    <row r="67" spans="1:9" x14ac:dyDescent="0.2">
      <c r="A67" s="54" t="s">
        <v>64</v>
      </c>
      <c r="B67" s="10"/>
      <c r="C67" s="10"/>
      <c r="D67" s="10"/>
      <c r="E67" s="10"/>
      <c r="F67" s="138"/>
      <c r="G67" s="12"/>
      <c r="H67" s="16"/>
      <c r="I67" s="23">
        <f t="shared" si="4"/>
        <v>0</v>
      </c>
    </row>
    <row r="68" spans="1:9" x14ac:dyDescent="0.2">
      <c r="A68" s="14"/>
      <c r="B68" s="10" t="s">
        <v>130</v>
      </c>
      <c r="C68" s="10"/>
      <c r="D68" s="10"/>
      <c r="E68" s="10"/>
      <c r="F68" s="138"/>
      <c r="G68" s="162" t="s">
        <v>5</v>
      </c>
      <c r="H68" s="17">
        <v>1800</v>
      </c>
      <c r="I68" s="23">
        <f t="shared" si="4"/>
        <v>0</v>
      </c>
    </row>
    <row r="69" spans="1:9" x14ac:dyDescent="0.2">
      <c r="A69" s="9"/>
      <c r="B69" s="10"/>
      <c r="C69" s="10"/>
      <c r="D69" s="10"/>
      <c r="E69" s="10"/>
      <c r="F69" s="138"/>
      <c r="G69" s="12"/>
      <c r="H69" s="17"/>
      <c r="I69" s="23">
        <f t="shared" ref="I69:I74" si="5">+F69*H69</f>
        <v>0</v>
      </c>
    </row>
    <row r="70" spans="1:9" x14ac:dyDescent="0.2">
      <c r="A70" s="9"/>
      <c r="B70" s="10"/>
      <c r="C70" s="10"/>
      <c r="D70" s="10"/>
      <c r="E70" s="10"/>
      <c r="F70" s="138"/>
      <c r="G70" s="12"/>
      <c r="H70" s="17"/>
      <c r="I70" s="23">
        <f t="shared" si="5"/>
        <v>0</v>
      </c>
    </row>
    <row r="71" spans="1:9" x14ac:dyDescent="0.2">
      <c r="A71" s="68" t="s">
        <v>118</v>
      </c>
      <c r="B71" s="19"/>
      <c r="C71" s="19"/>
      <c r="D71" s="18"/>
      <c r="E71" s="20"/>
      <c r="F71" s="140"/>
      <c r="G71" s="21"/>
      <c r="H71" s="24"/>
      <c r="I71" s="23">
        <f t="shared" si="5"/>
        <v>0</v>
      </c>
    </row>
    <row r="72" spans="1:9" x14ac:dyDescent="0.2">
      <c r="A72" s="5"/>
      <c r="B72" s="18" t="s">
        <v>75</v>
      </c>
      <c r="C72" s="18"/>
      <c r="D72" s="6"/>
      <c r="E72" s="6"/>
      <c r="F72" s="138"/>
      <c r="G72" s="162" t="s">
        <v>5</v>
      </c>
      <c r="H72" s="17">
        <v>175</v>
      </c>
      <c r="I72" s="23">
        <f t="shared" si="5"/>
        <v>0</v>
      </c>
    </row>
    <row r="73" spans="1:9" x14ac:dyDescent="0.2">
      <c r="A73" s="5"/>
      <c r="B73" s="18" t="s">
        <v>131</v>
      </c>
      <c r="C73" s="18"/>
      <c r="D73" s="6"/>
      <c r="E73" s="6"/>
      <c r="F73" s="138"/>
      <c r="G73" s="162" t="s">
        <v>5</v>
      </c>
      <c r="H73" s="17">
        <v>475</v>
      </c>
      <c r="I73" s="23">
        <f t="shared" si="5"/>
        <v>0</v>
      </c>
    </row>
    <row r="74" spans="1:9" x14ac:dyDescent="0.2">
      <c r="A74" s="5"/>
      <c r="B74" s="18" t="s">
        <v>76</v>
      </c>
      <c r="C74" s="18"/>
      <c r="D74" s="6"/>
      <c r="E74" s="6"/>
      <c r="F74" s="138"/>
      <c r="G74" s="162" t="s">
        <v>5</v>
      </c>
      <c r="H74" s="17">
        <v>300</v>
      </c>
      <c r="I74" s="23">
        <f t="shared" si="5"/>
        <v>0</v>
      </c>
    </row>
    <row r="75" spans="1:9" x14ac:dyDescent="0.2">
      <c r="A75" s="5"/>
      <c r="B75" s="18"/>
      <c r="C75" s="18"/>
      <c r="D75" s="6"/>
      <c r="E75" s="6"/>
      <c r="F75" s="138"/>
      <c r="G75" s="31"/>
      <c r="H75" s="17"/>
      <c r="I75" s="23"/>
    </row>
    <row r="76" spans="1:9" x14ac:dyDescent="0.2">
      <c r="A76" s="9"/>
      <c r="B76" s="10"/>
      <c r="C76" s="10"/>
      <c r="D76" s="10"/>
      <c r="E76" s="10"/>
      <c r="F76" s="138"/>
      <c r="G76" s="12"/>
      <c r="H76" s="17"/>
      <c r="I76" s="23">
        <f t="shared" ref="I76:I81" si="6">+F76*H76</f>
        <v>0</v>
      </c>
    </row>
    <row r="77" spans="1:9" x14ac:dyDescent="0.2">
      <c r="A77" s="54" t="s">
        <v>21</v>
      </c>
      <c r="B77" s="10"/>
      <c r="C77" s="10"/>
      <c r="D77" s="10"/>
      <c r="E77" s="10"/>
      <c r="F77" s="138"/>
      <c r="G77" s="12"/>
      <c r="H77" s="17"/>
      <c r="I77" s="23">
        <f t="shared" si="6"/>
        <v>0</v>
      </c>
    </row>
    <row r="78" spans="1:9" x14ac:dyDescent="0.2">
      <c r="A78" s="9"/>
      <c r="B78" s="163" t="s">
        <v>294</v>
      </c>
      <c r="C78" s="10"/>
      <c r="D78" s="10"/>
      <c r="E78" s="10"/>
      <c r="F78" s="138"/>
      <c r="G78" s="162" t="s">
        <v>5</v>
      </c>
      <c r="H78" s="17">
        <v>6200</v>
      </c>
      <c r="I78" s="23">
        <f t="shared" si="6"/>
        <v>0</v>
      </c>
    </row>
    <row r="79" spans="1:9" x14ac:dyDescent="0.2">
      <c r="A79" s="9"/>
      <c r="B79" s="163" t="s">
        <v>295</v>
      </c>
      <c r="C79" s="10"/>
      <c r="D79" s="10"/>
      <c r="E79" s="10"/>
      <c r="F79" s="138"/>
      <c r="G79" s="162" t="s">
        <v>5</v>
      </c>
      <c r="H79" s="17">
        <v>6500</v>
      </c>
      <c r="I79" s="23">
        <f t="shared" si="6"/>
        <v>0</v>
      </c>
    </row>
    <row r="80" spans="1:9" x14ac:dyDescent="0.2">
      <c r="A80" s="9"/>
      <c r="B80" s="163" t="s">
        <v>217</v>
      </c>
      <c r="C80" s="10"/>
      <c r="D80" s="10"/>
      <c r="E80" s="10"/>
      <c r="F80" s="138"/>
      <c r="G80" s="162" t="s">
        <v>5</v>
      </c>
      <c r="H80" s="17">
        <v>4100</v>
      </c>
      <c r="I80" s="23">
        <f t="shared" si="6"/>
        <v>0</v>
      </c>
    </row>
    <row r="81" spans="1:69" x14ac:dyDescent="0.2">
      <c r="A81" s="9"/>
      <c r="B81" s="163" t="s">
        <v>218</v>
      </c>
      <c r="C81" s="10"/>
      <c r="D81" s="10"/>
      <c r="E81" s="10"/>
      <c r="F81" s="138"/>
      <c r="G81" s="162" t="s">
        <v>5</v>
      </c>
      <c r="H81" s="17">
        <v>5900</v>
      </c>
      <c r="I81" s="23">
        <f t="shared" si="6"/>
        <v>0</v>
      </c>
    </row>
    <row r="82" spans="1:69" x14ac:dyDescent="0.2">
      <c r="A82" s="9"/>
      <c r="B82" s="10"/>
      <c r="C82" s="10"/>
      <c r="D82" s="10"/>
      <c r="E82" s="10"/>
      <c r="F82" s="138"/>
      <c r="G82" s="12"/>
      <c r="H82" s="17"/>
      <c r="I82" s="23"/>
    </row>
    <row r="83" spans="1:69" x14ac:dyDescent="0.2">
      <c r="A83" s="9"/>
      <c r="B83" s="10"/>
      <c r="C83" s="10"/>
      <c r="D83" s="10"/>
      <c r="E83" s="10"/>
      <c r="F83" s="138"/>
      <c r="G83" s="12"/>
      <c r="H83" s="17"/>
      <c r="I83" s="23"/>
    </row>
    <row r="84" spans="1:69" x14ac:dyDescent="0.2">
      <c r="A84" s="54" t="s">
        <v>132</v>
      </c>
      <c r="B84" s="10"/>
      <c r="C84" s="10"/>
      <c r="D84" s="10"/>
      <c r="E84" s="10"/>
      <c r="F84" s="138"/>
      <c r="G84" s="12"/>
      <c r="H84" s="17"/>
      <c r="I84" s="23">
        <f t="shared" ref="I84:I89" si="7">+F84*H84</f>
        <v>0</v>
      </c>
    </row>
    <row r="85" spans="1:69" x14ac:dyDescent="0.2">
      <c r="A85" s="54"/>
      <c r="B85" s="221" t="s">
        <v>291</v>
      </c>
      <c r="C85" s="10"/>
      <c r="D85" s="10"/>
      <c r="E85" s="10"/>
      <c r="F85" s="138"/>
      <c r="G85" s="12" t="s">
        <v>3</v>
      </c>
      <c r="H85" s="17">
        <v>4.5</v>
      </c>
      <c r="I85" s="23">
        <f t="shared" si="7"/>
        <v>0</v>
      </c>
    </row>
    <row r="86" spans="1:69" x14ac:dyDescent="0.2">
      <c r="A86" s="5"/>
      <c r="B86" s="161" t="s">
        <v>292</v>
      </c>
      <c r="C86" s="18"/>
      <c r="D86" s="6"/>
      <c r="E86" s="6"/>
      <c r="F86" s="138"/>
      <c r="G86" s="31" t="s">
        <v>3</v>
      </c>
      <c r="H86" s="17">
        <v>8.75</v>
      </c>
      <c r="I86" s="23">
        <f t="shared" si="7"/>
        <v>0</v>
      </c>
    </row>
    <row r="87" spans="1:69" x14ac:dyDescent="0.2">
      <c r="A87" s="5"/>
      <c r="B87" s="226" t="s">
        <v>293</v>
      </c>
      <c r="C87" s="18"/>
      <c r="D87" s="6"/>
      <c r="E87" s="6"/>
      <c r="F87" s="138"/>
      <c r="G87" s="31" t="s">
        <v>3</v>
      </c>
      <c r="H87" s="17">
        <v>12.75</v>
      </c>
      <c r="I87" s="23">
        <f t="shared" si="7"/>
        <v>0</v>
      </c>
    </row>
    <row r="88" spans="1:69" x14ac:dyDescent="0.2">
      <c r="A88" s="5"/>
      <c r="B88" s="18" t="s">
        <v>164</v>
      </c>
      <c r="C88" s="18"/>
      <c r="D88" s="6"/>
      <c r="E88" s="6"/>
      <c r="F88" s="138"/>
      <c r="G88" s="162" t="s">
        <v>5</v>
      </c>
      <c r="H88" s="17">
        <v>80</v>
      </c>
      <c r="I88" s="23">
        <f t="shared" si="7"/>
        <v>0</v>
      </c>
    </row>
    <row r="89" spans="1:69" x14ac:dyDescent="0.2">
      <c r="A89" s="9"/>
      <c r="B89" s="10" t="s">
        <v>160</v>
      </c>
      <c r="C89" s="10"/>
      <c r="D89" s="10"/>
      <c r="E89" s="10"/>
      <c r="F89" s="138"/>
      <c r="G89" s="162" t="s">
        <v>5</v>
      </c>
      <c r="H89" s="17">
        <v>165</v>
      </c>
      <c r="I89" s="23">
        <f t="shared" si="7"/>
        <v>0</v>
      </c>
    </row>
    <row r="90" spans="1:69" x14ac:dyDescent="0.2">
      <c r="A90" s="9"/>
      <c r="B90" s="10"/>
      <c r="C90" s="10"/>
      <c r="D90" s="10"/>
      <c r="E90" s="10"/>
      <c r="F90" s="138"/>
      <c r="G90" s="12"/>
      <c r="H90" s="17"/>
      <c r="I90" s="23"/>
    </row>
    <row r="91" spans="1:69" x14ac:dyDescent="0.2">
      <c r="A91" s="9"/>
      <c r="B91" s="10"/>
      <c r="C91" s="10"/>
      <c r="D91" s="10"/>
      <c r="E91" s="10"/>
      <c r="F91" s="138"/>
      <c r="G91" s="12"/>
      <c r="H91" s="17"/>
      <c r="I91" s="23"/>
    </row>
    <row r="92" spans="1:69" x14ac:dyDescent="0.2">
      <c r="A92" s="9"/>
      <c r="B92" s="10"/>
      <c r="C92" s="10"/>
      <c r="D92" s="10"/>
      <c r="E92" s="10"/>
      <c r="F92" s="138"/>
      <c r="G92" s="12"/>
      <c r="H92" s="17"/>
      <c r="I92" s="23"/>
    </row>
    <row r="93" spans="1:69" x14ac:dyDescent="0.2">
      <c r="A93" s="9"/>
      <c r="B93" s="10"/>
      <c r="C93" s="10"/>
      <c r="D93" s="10"/>
      <c r="E93" s="10"/>
      <c r="F93" s="138"/>
      <c r="G93" s="12"/>
      <c r="H93" s="17"/>
      <c r="I93" s="23"/>
    </row>
    <row r="94" spans="1:69" x14ac:dyDescent="0.2">
      <c r="A94" s="9"/>
      <c r="B94" s="10"/>
      <c r="C94" s="10"/>
      <c r="D94" s="10"/>
      <c r="E94" s="10"/>
      <c r="F94" s="138"/>
      <c r="G94" s="12"/>
      <c r="H94" s="17"/>
      <c r="I94" s="23"/>
    </row>
    <row r="95" spans="1:69" x14ac:dyDescent="0.2">
      <c r="A95" s="9"/>
      <c r="B95" s="10"/>
      <c r="C95" s="10"/>
      <c r="D95" s="10"/>
      <c r="E95" s="335" t="s">
        <v>166</v>
      </c>
      <c r="F95" s="335"/>
      <c r="G95" s="335"/>
      <c r="H95" s="338"/>
      <c r="I95" s="23">
        <f>SUM(I52:I94)*0.1</f>
        <v>0</v>
      </c>
    </row>
    <row r="96" spans="1:69" ht="15.75" x14ac:dyDescent="0.25">
      <c r="A96" s="9"/>
      <c r="B96" s="10"/>
      <c r="C96" s="10"/>
      <c r="D96" s="10"/>
      <c r="E96" s="10"/>
      <c r="F96" s="138"/>
      <c r="G96" s="12"/>
      <c r="H96" s="86" t="s">
        <v>43</v>
      </c>
      <c r="I96" s="23">
        <f>SUM(I52:I95)</f>
        <v>0</v>
      </c>
      <c r="BK96" s="37"/>
      <c r="BN96" s="37"/>
      <c r="BQ96" s="37"/>
    </row>
    <row r="97" spans="1:69" x14ac:dyDescent="0.2">
      <c r="A97" s="9"/>
      <c r="B97" s="10"/>
      <c r="C97" s="10"/>
      <c r="D97" s="10"/>
      <c r="E97" s="10"/>
      <c r="F97" s="138"/>
      <c r="G97" s="12"/>
      <c r="H97" s="17"/>
      <c r="I97" s="23">
        <f t="shared" ref="I97:I103" si="8">+F97*H97</f>
        <v>0</v>
      </c>
    </row>
    <row r="98" spans="1:69" x14ac:dyDescent="0.2">
      <c r="A98" s="54" t="s">
        <v>225</v>
      </c>
      <c r="B98" s="10"/>
      <c r="C98" s="10"/>
      <c r="D98" s="10"/>
      <c r="E98" s="10"/>
      <c r="F98" s="138"/>
      <c r="G98" s="12"/>
      <c r="H98" s="17"/>
      <c r="I98" s="23">
        <f t="shared" si="8"/>
        <v>0</v>
      </c>
    </row>
    <row r="99" spans="1:69" x14ac:dyDescent="0.2">
      <c r="A99" s="9"/>
      <c r="B99" s="33" t="s">
        <v>73</v>
      </c>
      <c r="C99" s="33"/>
      <c r="D99" s="10"/>
      <c r="E99" s="10"/>
      <c r="F99" s="138"/>
      <c r="G99" s="162" t="s">
        <v>5</v>
      </c>
      <c r="H99" s="114">
        <v>355600</v>
      </c>
      <c r="I99" s="23">
        <f t="shared" si="8"/>
        <v>0</v>
      </c>
      <c r="BK99" s="37"/>
      <c r="BN99" s="37"/>
      <c r="BQ99" s="37"/>
    </row>
    <row r="100" spans="1:69" x14ac:dyDescent="0.2">
      <c r="A100" s="9"/>
      <c r="B100" s="163" t="s">
        <v>195</v>
      </c>
      <c r="C100" s="115"/>
      <c r="D100" s="10"/>
      <c r="E100" s="115"/>
      <c r="F100" s="138"/>
      <c r="G100" s="162" t="s">
        <v>5</v>
      </c>
      <c r="H100" s="17">
        <v>88900</v>
      </c>
      <c r="I100" s="23">
        <f t="shared" si="8"/>
        <v>0</v>
      </c>
      <c r="BK100" s="37"/>
      <c r="BN100" s="37"/>
      <c r="BQ100" s="37"/>
    </row>
    <row r="101" spans="1:69" x14ac:dyDescent="0.2">
      <c r="A101" s="5"/>
      <c r="B101" s="18" t="s">
        <v>74</v>
      </c>
      <c r="C101" s="18"/>
      <c r="D101" s="6"/>
      <c r="E101" s="6"/>
      <c r="F101" s="138"/>
      <c r="G101" s="162" t="s">
        <v>5</v>
      </c>
      <c r="H101" s="17">
        <v>25000</v>
      </c>
      <c r="I101" s="23">
        <f t="shared" si="8"/>
        <v>0</v>
      </c>
      <c r="BK101" s="37"/>
      <c r="BN101" s="37"/>
      <c r="BQ101" s="37"/>
    </row>
    <row r="102" spans="1:69" x14ac:dyDescent="0.2">
      <c r="A102" s="9"/>
      <c r="B102" s="10" t="s">
        <v>119</v>
      </c>
      <c r="C102" s="10"/>
      <c r="D102" s="10"/>
      <c r="E102" s="10"/>
      <c r="F102" s="138"/>
      <c r="G102" s="162" t="s">
        <v>5</v>
      </c>
      <c r="H102" s="17">
        <v>425</v>
      </c>
      <c r="I102" s="23">
        <f t="shared" si="8"/>
        <v>0</v>
      </c>
      <c r="BK102" s="37"/>
      <c r="BN102" s="37"/>
      <c r="BQ102" s="37"/>
    </row>
    <row r="103" spans="1:69" x14ac:dyDescent="0.2">
      <c r="A103" s="9"/>
      <c r="B103" s="10" t="s">
        <v>161</v>
      </c>
      <c r="C103" s="10"/>
      <c r="D103" s="10"/>
      <c r="E103" s="10"/>
      <c r="F103" s="138"/>
      <c r="G103" s="32" t="s">
        <v>3</v>
      </c>
      <c r="H103" s="101">
        <v>17</v>
      </c>
      <c r="I103" s="23">
        <f t="shared" si="8"/>
        <v>0</v>
      </c>
      <c r="BK103" s="37"/>
      <c r="BN103" s="37"/>
      <c r="BQ103" s="37"/>
    </row>
    <row r="104" spans="1:69" x14ac:dyDescent="0.2">
      <c r="A104" s="9"/>
      <c r="B104" s="163" t="s">
        <v>223</v>
      </c>
      <c r="C104" s="10"/>
      <c r="D104" s="10"/>
      <c r="E104" s="10"/>
      <c r="F104" s="138"/>
      <c r="G104" s="32" t="s">
        <v>3</v>
      </c>
      <c r="H104" s="101">
        <v>20</v>
      </c>
      <c r="I104" s="23">
        <f t="shared" ref="I104:I114" si="9">+F104*H104</f>
        <v>0</v>
      </c>
      <c r="BK104" s="37"/>
      <c r="BN104" s="37"/>
      <c r="BQ104" s="37"/>
    </row>
    <row r="105" spans="1:69" x14ac:dyDescent="0.2">
      <c r="A105" s="9"/>
      <c r="B105" s="10" t="s">
        <v>162</v>
      </c>
      <c r="C105" s="10"/>
      <c r="D105" s="10"/>
      <c r="E105" s="10"/>
      <c r="F105" s="138"/>
      <c r="G105" s="32" t="s">
        <v>29</v>
      </c>
      <c r="H105" s="101">
        <v>30000</v>
      </c>
      <c r="I105" s="23">
        <f t="shared" si="9"/>
        <v>0</v>
      </c>
      <c r="BK105" s="37"/>
      <c r="BN105" s="37"/>
      <c r="BQ105" s="37"/>
    </row>
    <row r="106" spans="1:69" x14ac:dyDescent="0.2">
      <c r="A106" s="9"/>
      <c r="B106" s="10"/>
      <c r="C106" s="10"/>
      <c r="D106" s="10"/>
      <c r="E106" s="10"/>
      <c r="F106" s="138"/>
      <c r="G106" s="32"/>
      <c r="H106" s="101"/>
      <c r="I106" s="23"/>
      <c r="BK106" s="37"/>
      <c r="BN106" s="37"/>
      <c r="BQ106" s="37"/>
    </row>
    <row r="107" spans="1:69" s="173" customFormat="1" x14ac:dyDescent="0.2">
      <c r="A107" s="167" t="s">
        <v>158</v>
      </c>
      <c r="B107" s="168"/>
      <c r="C107" s="168"/>
      <c r="D107" s="168"/>
      <c r="E107" s="168"/>
      <c r="F107" s="169"/>
      <c r="G107" s="170"/>
      <c r="H107" s="171"/>
      <c r="I107" s="172">
        <f t="shared" si="9"/>
        <v>0</v>
      </c>
      <c r="BK107" s="174"/>
      <c r="BN107" s="174"/>
      <c r="BQ107" s="216" t="s">
        <v>187</v>
      </c>
    </row>
    <row r="108" spans="1:69" s="173" customFormat="1" x14ac:dyDescent="0.2">
      <c r="A108" s="175"/>
      <c r="B108" s="176" t="s">
        <v>15</v>
      </c>
      <c r="C108" s="176"/>
      <c r="D108" s="176"/>
      <c r="E108" s="176"/>
      <c r="F108" s="169"/>
      <c r="G108" s="177" t="s">
        <v>5</v>
      </c>
      <c r="H108" s="178">
        <v>525</v>
      </c>
      <c r="I108" s="172">
        <f t="shared" si="9"/>
        <v>0</v>
      </c>
      <c r="BK108" s="174"/>
      <c r="BN108" s="174"/>
      <c r="BQ108" s="217">
        <f>I108</f>
        <v>0</v>
      </c>
    </row>
    <row r="109" spans="1:69" s="173" customFormat="1" x14ac:dyDescent="0.2">
      <c r="A109" s="175"/>
      <c r="B109" s="179" t="s">
        <v>184</v>
      </c>
      <c r="C109" s="179"/>
      <c r="D109" s="176"/>
      <c r="E109" s="176"/>
      <c r="F109" s="169"/>
      <c r="G109" s="180" t="s">
        <v>4</v>
      </c>
      <c r="H109" s="181">
        <v>6</v>
      </c>
      <c r="I109" s="172">
        <f t="shared" si="9"/>
        <v>0</v>
      </c>
      <c r="BK109" s="174"/>
      <c r="BN109" s="334" t="s">
        <v>188</v>
      </c>
      <c r="BQ109" s="217">
        <f t="shared" ref="BQ109:BQ110" si="10">I109</f>
        <v>0</v>
      </c>
    </row>
    <row r="110" spans="1:69" s="173" customFormat="1" x14ac:dyDescent="0.2">
      <c r="A110" s="182"/>
      <c r="B110" s="176"/>
      <c r="C110" s="183" t="s">
        <v>159</v>
      </c>
      <c r="D110" s="183"/>
      <c r="E110" s="176"/>
      <c r="F110" s="169"/>
      <c r="G110" s="184"/>
      <c r="H110" s="185"/>
      <c r="I110" s="172">
        <f t="shared" si="9"/>
        <v>0</v>
      </c>
      <c r="BK110" s="174"/>
      <c r="BN110" s="334"/>
      <c r="BQ110" s="174">
        <f t="shared" si="10"/>
        <v>0</v>
      </c>
    </row>
    <row r="111" spans="1:69" s="173" customFormat="1" x14ac:dyDescent="0.2">
      <c r="A111" s="182"/>
      <c r="B111" s="179" t="s">
        <v>183</v>
      </c>
      <c r="C111" s="179"/>
      <c r="D111" s="176"/>
      <c r="E111" s="176"/>
      <c r="F111" s="169"/>
      <c r="G111" s="186" t="s">
        <v>4</v>
      </c>
      <c r="H111" s="185">
        <v>6</v>
      </c>
      <c r="I111" s="172">
        <f t="shared" si="9"/>
        <v>0</v>
      </c>
      <c r="BK111" s="174"/>
      <c r="BN111" s="215">
        <f t="shared" ref="BN111:BN114" si="11">I111</f>
        <v>0</v>
      </c>
      <c r="BQ111" s="174"/>
    </row>
    <row r="112" spans="1:69" s="173" customFormat="1" x14ac:dyDescent="0.2">
      <c r="A112" s="182"/>
      <c r="B112" s="176"/>
      <c r="C112" s="183" t="s">
        <v>159</v>
      </c>
      <c r="D112" s="183"/>
      <c r="E112" s="176"/>
      <c r="F112" s="169"/>
      <c r="G112" s="184"/>
      <c r="H112" s="185"/>
      <c r="I112" s="172">
        <f t="shared" si="9"/>
        <v>0</v>
      </c>
      <c r="BK112" s="174"/>
      <c r="BN112" s="215"/>
      <c r="BQ112" s="174"/>
    </row>
    <row r="113" spans="1:72" s="173" customFormat="1" x14ac:dyDescent="0.2">
      <c r="A113" s="182"/>
      <c r="B113" s="179" t="s">
        <v>185</v>
      </c>
      <c r="C113" s="179"/>
      <c r="D113" s="183"/>
      <c r="E113" s="176"/>
      <c r="F113" s="169"/>
      <c r="G113" s="186" t="s">
        <v>5</v>
      </c>
      <c r="H113" s="185">
        <v>525</v>
      </c>
      <c r="I113" s="172">
        <f t="shared" si="9"/>
        <v>0</v>
      </c>
      <c r="BK113" s="174"/>
      <c r="BN113" s="215">
        <f t="shared" si="11"/>
        <v>0</v>
      </c>
      <c r="BQ113" s="174"/>
    </row>
    <row r="114" spans="1:72" s="173" customFormat="1" x14ac:dyDescent="0.2">
      <c r="A114" s="182"/>
      <c r="B114" s="176"/>
      <c r="C114" s="183" t="s">
        <v>159</v>
      </c>
      <c r="D114" s="176"/>
      <c r="E114" s="176"/>
      <c r="F114" s="169"/>
      <c r="G114" s="184"/>
      <c r="H114" s="185"/>
      <c r="I114" s="172">
        <f t="shared" si="9"/>
        <v>0</v>
      </c>
      <c r="BK114" s="174"/>
      <c r="BN114" s="215">
        <f t="shared" si="11"/>
        <v>0</v>
      </c>
      <c r="BQ114" s="174"/>
    </row>
    <row r="115" spans="1:72" s="173" customFormat="1" x14ac:dyDescent="0.2">
      <c r="A115" s="182"/>
      <c r="B115" s="176"/>
      <c r="C115" s="176"/>
      <c r="D115" s="176"/>
      <c r="E115" s="176"/>
      <c r="F115" s="169"/>
      <c r="G115" s="180"/>
      <c r="H115" s="185"/>
      <c r="I115" s="172"/>
      <c r="BK115" s="174"/>
      <c r="BN115" s="215"/>
      <c r="BQ115" s="174"/>
    </row>
    <row r="116" spans="1:72" x14ac:dyDescent="0.2">
      <c r="A116" s="84" t="s">
        <v>77</v>
      </c>
      <c r="B116" s="6"/>
      <c r="C116" s="6"/>
      <c r="D116" s="6"/>
      <c r="E116" s="6"/>
      <c r="F116" s="138"/>
      <c r="G116" s="31"/>
      <c r="H116" s="45"/>
      <c r="I116" s="23">
        <f>+F116*H116</f>
        <v>0</v>
      </c>
      <c r="BK116" s="37"/>
      <c r="BN116" s="37"/>
      <c r="BQ116" s="37"/>
      <c r="BT116" s="219" t="s">
        <v>194</v>
      </c>
    </row>
    <row r="117" spans="1:72" s="173" customFormat="1" x14ac:dyDescent="0.2">
      <c r="A117" s="202"/>
      <c r="B117" s="203" t="s">
        <v>224</v>
      </c>
      <c r="C117" s="203"/>
      <c r="D117" s="168"/>
      <c r="E117" s="168"/>
      <c r="F117" s="169"/>
      <c r="G117" s="177" t="s">
        <v>5</v>
      </c>
      <c r="H117" s="178">
        <v>18000</v>
      </c>
      <c r="I117" s="172">
        <f>+F117*H117</f>
        <v>0</v>
      </c>
      <c r="BK117" s="174"/>
      <c r="BN117" s="174"/>
      <c r="BQ117" s="174"/>
      <c r="BT117" s="218">
        <f>I117</f>
        <v>0</v>
      </c>
    </row>
    <row r="118" spans="1:72" s="173" customFormat="1" x14ac:dyDescent="0.2">
      <c r="A118" s="202"/>
      <c r="B118" s="203" t="s">
        <v>226</v>
      </c>
      <c r="C118" s="188"/>
      <c r="D118" s="168"/>
      <c r="E118" s="168"/>
      <c r="F118" s="169"/>
      <c r="G118" s="170" t="s">
        <v>3</v>
      </c>
      <c r="H118" s="178">
        <v>350</v>
      </c>
      <c r="I118" s="172">
        <f t="shared" ref="I118:I131" si="12">+F118*H118</f>
        <v>0</v>
      </c>
      <c r="BK118" s="174"/>
      <c r="BN118" s="174"/>
      <c r="BQ118" s="174"/>
      <c r="BT118" s="218">
        <f>I118</f>
        <v>0</v>
      </c>
    </row>
    <row r="119" spans="1:72" s="173" customFormat="1" x14ac:dyDescent="0.2">
      <c r="A119" s="202"/>
      <c r="B119" s="203" t="s">
        <v>227</v>
      </c>
      <c r="C119" s="204"/>
      <c r="D119" s="168"/>
      <c r="E119" s="168"/>
      <c r="F119" s="169"/>
      <c r="G119" s="196" t="s">
        <v>3</v>
      </c>
      <c r="H119" s="190">
        <v>90</v>
      </c>
      <c r="I119" s="172">
        <f t="shared" si="12"/>
        <v>0</v>
      </c>
      <c r="BK119" s="174"/>
      <c r="BN119" s="174"/>
      <c r="BQ119" s="174"/>
      <c r="BT119" s="218">
        <f>I119</f>
        <v>0</v>
      </c>
    </row>
    <row r="120" spans="1:72" x14ac:dyDescent="0.2">
      <c r="A120" s="5"/>
      <c r="B120" s="18"/>
      <c r="C120" s="18"/>
      <c r="D120" s="6"/>
      <c r="E120" s="6"/>
      <c r="F120" s="138"/>
      <c r="G120" s="8"/>
      <c r="H120" s="131"/>
      <c r="I120" s="23">
        <f t="shared" si="12"/>
        <v>0</v>
      </c>
      <c r="BK120" s="37"/>
      <c r="BN120" s="37"/>
      <c r="BQ120" s="37"/>
      <c r="BT120" s="220"/>
    </row>
    <row r="121" spans="1:72" s="173" customFormat="1" x14ac:dyDescent="0.2">
      <c r="A121" s="187" t="s">
        <v>175</v>
      </c>
      <c r="B121" s="188"/>
      <c r="C121" s="188"/>
      <c r="D121" s="168"/>
      <c r="E121" s="168"/>
      <c r="F121" s="169"/>
      <c r="G121" s="189"/>
      <c r="H121" s="190"/>
      <c r="I121" s="172">
        <f t="shared" si="12"/>
        <v>0</v>
      </c>
      <c r="BK121" s="213" t="s">
        <v>186</v>
      </c>
      <c r="BN121" s="174"/>
      <c r="BQ121" s="174"/>
    </row>
    <row r="122" spans="1:72" s="173" customFormat="1" x14ac:dyDescent="0.2">
      <c r="A122" s="222" t="s">
        <v>178</v>
      </c>
      <c r="B122" s="188"/>
      <c r="C122" s="188"/>
      <c r="D122" s="168"/>
      <c r="E122" s="168"/>
      <c r="F122" s="169"/>
      <c r="G122" s="192" t="s">
        <v>3</v>
      </c>
      <c r="H122" s="190">
        <v>45</v>
      </c>
      <c r="I122" s="172">
        <f t="shared" si="12"/>
        <v>0</v>
      </c>
      <c r="BK122" s="214">
        <f t="shared" ref="BK122:BK130" si="13">I122</f>
        <v>0</v>
      </c>
      <c r="BN122" s="174"/>
      <c r="BQ122" s="174"/>
    </row>
    <row r="123" spans="1:72" s="173" customFormat="1" x14ac:dyDescent="0.2">
      <c r="A123" s="193"/>
      <c r="B123" s="188"/>
      <c r="C123" s="195" t="s">
        <v>179</v>
      </c>
      <c r="D123" s="194"/>
      <c r="E123" s="168"/>
      <c r="F123" s="169"/>
      <c r="G123" s="192"/>
      <c r="H123" s="190"/>
      <c r="I123" s="172">
        <f t="shared" si="12"/>
        <v>0</v>
      </c>
      <c r="BK123" s="214">
        <f t="shared" si="13"/>
        <v>0</v>
      </c>
      <c r="BN123" s="174"/>
      <c r="BQ123" s="174"/>
    </row>
    <row r="124" spans="1:72" s="173" customFormat="1" x14ac:dyDescent="0.2">
      <c r="A124" s="191"/>
      <c r="B124" s="188"/>
      <c r="C124" s="188"/>
      <c r="D124" s="195"/>
      <c r="E124" s="168"/>
      <c r="F124" s="169"/>
      <c r="G124" s="196"/>
      <c r="H124" s="190"/>
      <c r="I124" s="172">
        <f t="shared" si="12"/>
        <v>0</v>
      </c>
      <c r="BK124" s="214">
        <f t="shared" si="13"/>
        <v>0</v>
      </c>
      <c r="BN124" s="174"/>
      <c r="BQ124" s="174"/>
    </row>
    <row r="125" spans="1:72" s="173" customFormat="1" x14ac:dyDescent="0.2">
      <c r="A125" s="193"/>
      <c r="B125" s="231" t="s">
        <v>180</v>
      </c>
      <c r="C125" s="231"/>
      <c r="D125" s="194"/>
      <c r="E125" s="168"/>
      <c r="F125" s="169"/>
      <c r="G125" s="186"/>
      <c r="H125" s="190"/>
      <c r="I125" s="172">
        <f t="shared" si="12"/>
        <v>0</v>
      </c>
      <c r="BK125" s="214">
        <f t="shared" si="13"/>
        <v>0</v>
      </c>
      <c r="BN125" s="174"/>
      <c r="BQ125" s="174"/>
    </row>
    <row r="126" spans="1:72" s="173" customFormat="1" x14ac:dyDescent="0.2">
      <c r="A126" s="227"/>
      <c r="B126" s="232" t="s">
        <v>228</v>
      </c>
      <c r="C126" s="228"/>
      <c r="D126" s="228"/>
      <c r="E126" s="229"/>
      <c r="F126" s="169"/>
      <c r="G126" s="196" t="s">
        <v>3</v>
      </c>
      <c r="H126" s="190">
        <v>5.7</v>
      </c>
      <c r="I126" s="172">
        <f t="shared" si="12"/>
        <v>0</v>
      </c>
      <c r="BK126" s="214">
        <f t="shared" si="13"/>
        <v>0</v>
      </c>
      <c r="BN126" s="174"/>
      <c r="BQ126" s="174"/>
    </row>
    <row r="127" spans="1:72" s="173" customFormat="1" x14ac:dyDescent="0.2">
      <c r="A127" s="230"/>
      <c r="B127" s="232" t="s">
        <v>181</v>
      </c>
      <c r="C127" s="232"/>
      <c r="D127" s="228"/>
      <c r="E127" s="229"/>
      <c r="F127" s="169"/>
      <c r="G127" s="196" t="s">
        <v>3</v>
      </c>
      <c r="H127" s="190">
        <v>6.5</v>
      </c>
      <c r="I127" s="172">
        <f t="shared" si="12"/>
        <v>0</v>
      </c>
      <c r="BK127" s="214">
        <f t="shared" si="13"/>
        <v>0</v>
      </c>
      <c r="BN127" s="174"/>
      <c r="BQ127" s="174"/>
    </row>
    <row r="128" spans="1:72" s="173" customFormat="1" x14ac:dyDescent="0.2">
      <c r="A128" s="230"/>
      <c r="B128" s="232" t="s">
        <v>182</v>
      </c>
      <c r="C128" s="232"/>
      <c r="D128" s="228"/>
      <c r="E128" s="229"/>
      <c r="F128" s="169"/>
      <c r="G128" s="192" t="s">
        <v>5</v>
      </c>
      <c r="H128" s="190">
        <v>125</v>
      </c>
      <c r="I128" s="172">
        <f t="shared" si="12"/>
        <v>0</v>
      </c>
      <c r="BK128" s="214">
        <f t="shared" si="13"/>
        <v>0</v>
      </c>
      <c r="BN128" s="174"/>
      <c r="BQ128" s="174"/>
    </row>
    <row r="129" spans="1:72" s="173" customFormat="1" x14ac:dyDescent="0.2">
      <c r="A129" s="230"/>
      <c r="B129" s="232" t="s">
        <v>200</v>
      </c>
      <c r="C129" s="232"/>
      <c r="D129" s="228"/>
      <c r="E129" s="229"/>
      <c r="F129" s="169"/>
      <c r="G129" s="192" t="s">
        <v>5</v>
      </c>
      <c r="H129" s="190">
        <v>250</v>
      </c>
      <c r="I129" s="172">
        <f t="shared" si="12"/>
        <v>0</v>
      </c>
      <c r="BK129" s="214">
        <f t="shared" si="13"/>
        <v>0</v>
      </c>
      <c r="BN129" s="174"/>
      <c r="BQ129" s="174"/>
    </row>
    <row r="130" spans="1:72" s="173" customFormat="1" x14ac:dyDescent="0.2">
      <c r="A130" s="230"/>
      <c r="B130" s="232" t="s">
        <v>201</v>
      </c>
      <c r="C130" s="232"/>
      <c r="D130" s="228"/>
      <c r="E130" s="229"/>
      <c r="F130" s="169"/>
      <c r="G130" s="192" t="s">
        <v>5</v>
      </c>
      <c r="H130" s="197">
        <v>375</v>
      </c>
      <c r="I130" s="172">
        <f t="shared" si="12"/>
        <v>0</v>
      </c>
      <c r="BK130" s="214">
        <f t="shared" si="13"/>
        <v>0</v>
      </c>
      <c r="BN130" s="174"/>
      <c r="BQ130" s="174"/>
    </row>
    <row r="131" spans="1:72" s="173" customFormat="1" x14ac:dyDescent="0.2">
      <c r="A131" s="331"/>
      <c r="B131" s="332"/>
      <c r="C131" s="332"/>
      <c r="D131" s="332"/>
      <c r="E131" s="333"/>
      <c r="F131" s="169"/>
      <c r="G131" s="196"/>
      <c r="H131" s="197"/>
      <c r="I131" s="172">
        <f t="shared" si="12"/>
        <v>0</v>
      </c>
      <c r="BK131" s="214">
        <f t="shared" ref="BK131:BK132" si="14">I131</f>
        <v>0</v>
      </c>
      <c r="BN131" s="174"/>
      <c r="BQ131" s="174"/>
    </row>
    <row r="132" spans="1:72" x14ac:dyDescent="0.2">
      <c r="A132" s="5"/>
      <c r="B132" s="18"/>
      <c r="C132" s="18"/>
      <c r="D132" s="6"/>
      <c r="E132" s="6"/>
      <c r="F132" s="138"/>
      <c r="G132" s="8"/>
      <c r="H132" s="131"/>
      <c r="I132" s="23"/>
      <c r="BK132" s="214">
        <f t="shared" si="14"/>
        <v>0</v>
      </c>
      <c r="BN132" s="37"/>
      <c r="BQ132" s="37"/>
    </row>
    <row r="133" spans="1:72" x14ac:dyDescent="0.2">
      <c r="A133" s="54" t="s">
        <v>111</v>
      </c>
      <c r="B133" s="10"/>
      <c r="C133" s="10"/>
      <c r="D133" s="10"/>
      <c r="E133" s="10"/>
      <c r="F133" s="138"/>
      <c r="G133" s="32"/>
      <c r="H133" s="101"/>
      <c r="I133" s="23">
        <f>+F133*H133</f>
        <v>0</v>
      </c>
      <c r="BK133" s="37"/>
      <c r="BN133" s="37"/>
      <c r="BQ133" s="37"/>
    </row>
    <row r="134" spans="1:72" x14ac:dyDescent="0.2">
      <c r="A134" s="54"/>
      <c r="B134" s="10"/>
      <c r="C134" s="10"/>
      <c r="D134" s="10"/>
      <c r="E134" s="10"/>
      <c r="F134" s="138"/>
      <c r="G134" s="32"/>
      <c r="H134" s="101"/>
      <c r="I134" s="23"/>
      <c r="BK134" s="37"/>
      <c r="BN134" s="37"/>
      <c r="BQ134" s="37"/>
    </row>
    <row r="135" spans="1:72" x14ac:dyDescent="0.2">
      <c r="A135" s="54"/>
      <c r="B135" s="10"/>
      <c r="C135" s="10"/>
      <c r="D135" s="10"/>
      <c r="E135" s="10"/>
      <c r="F135" s="138"/>
      <c r="G135" s="32"/>
      <c r="H135" s="101"/>
      <c r="I135" s="23"/>
      <c r="BK135" s="37"/>
      <c r="BN135" s="37"/>
      <c r="BQ135" s="37"/>
    </row>
    <row r="136" spans="1:72" x14ac:dyDescent="0.2">
      <c r="A136" s="54"/>
      <c r="B136" s="10"/>
      <c r="C136" s="10"/>
      <c r="D136" s="10"/>
      <c r="E136" s="10"/>
      <c r="F136" s="138"/>
      <c r="G136" s="32"/>
      <c r="H136" s="101"/>
      <c r="I136" s="23"/>
      <c r="BK136" s="37"/>
      <c r="BN136" s="37"/>
      <c r="BQ136" s="37"/>
    </row>
    <row r="137" spans="1:72" x14ac:dyDescent="0.2">
      <c r="A137" s="54"/>
      <c r="B137" s="10"/>
      <c r="C137" s="10"/>
      <c r="D137" s="10"/>
      <c r="E137" s="10"/>
      <c r="F137" s="138"/>
      <c r="G137" s="32"/>
      <c r="H137" s="101"/>
      <c r="I137" s="23"/>
      <c r="BK137" s="37"/>
      <c r="BN137" s="37"/>
      <c r="BQ137" s="37"/>
    </row>
    <row r="138" spans="1:72" x14ac:dyDescent="0.2">
      <c r="A138" s="54"/>
      <c r="B138" s="10"/>
      <c r="C138" s="10"/>
      <c r="D138" s="10"/>
      <c r="E138" s="10"/>
      <c r="F138" s="138"/>
      <c r="G138" s="32"/>
      <c r="H138" s="101"/>
      <c r="I138" s="23"/>
      <c r="BK138" s="37"/>
      <c r="BN138" s="37"/>
      <c r="BQ138" s="37"/>
    </row>
    <row r="139" spans="1:72" s="173" customFormat="1" x14ac:dyDescent="0.2">
      <c r="A139" s="201"/>
      <c r="B139" s="176"/>
      <c r="C139" s="176"/>
      <c r="D139" s="176"/>
      <c r="E139" s="339" t="s">
        <v>166</v>
      </c>
      <c r="F139" s="339"/>
      <c r="G139" s="339"/>
      <c r="H139" s="340"/>
      <c r="I139" s="172">
        <f>SUM(I99:I138)*0.1</f>
        <v>0</v>
      </c>
      <c r="BJ139" s="173" t="s">
        <v>166</v>
      </c>
      <c r="BK139" s="174">
        <f>SUM(BK122:BK130)*0.1</f>
        <v>0</v>
      </c>
      <c r="BN139" s="174">
        <f>SUM(BN111:BN114)*0.1</f>
        <v>0</v>
      </c>
      <c r="BQ139" s="174">
        <f>SUM(BQ108:BQ110)*0.1</f>
        <v>0</v>
      </c>
      <c r="BT139" s="174">
        <f>SUM(BT117:BT119)*0.1</f>
        <v>0</v>
      </c>
    </row>
    <row r="140" spans="1:72" s="173" customFormat="1" ht="15.75" x14ac:dyDescent="0.25">
      <c r="A140" s="202"/>
      <c r="B140" s="188"/>
      <c r="C140" s="188"/>
      <c r="D140" s="168"/>
      <c r="E140" s="168"/>
      <c r="F140" s="169"/>
      <c r="G140" s="170"/>
      <c r="H140" s="205" t="s">
        <v>43</v>
      </c>
      <c r="I140" s="206">
        <f>SUM(I97:I139)</f>
        <v>0</v>
      </c>
      <c r="BJ140" s="173" t="s">
        <v>273</v>
      </c>
      <c r="BK140" s="174">
        <f>SUM(BK122:BK130,BK139)</f>
        <v>0</v>
      </c>
      <c r="BN140" s="174">
        <f>SUM(BN111:BN114,BN139)</f>
        <v>0</v>
      </c>
      <c r="BQ140" s="174">
        <f>SUM(BQ108:BQ110,BQ139)</f>
        <v>0</v>
      </c>
      <c r="BT140" s="174">
        <f>SUM(BT117:BT119,BT139)</f>
        <v>0</v>
      </c>
    </row>
    <row r="141" spans="1:72" ht="15.75" x14ac:dyDescent="0.25">
      <c r="A141" s="5"/>
      <c r="B141" s="18"/>
      <c r="C141" s="18"/>
      <c r="D141" s="6"/>
      <c r="E141" s="6"/>
      <c r="F141" s="138"/>
      <c r="G141" s="8"/>
      <c r="H141" s="86"/>
      <c r="I141" s="63"/>
    </row>
    <row r="142" spans="1:72" s="173" customFormat="1" x14ac:dyDescent="0.2">
      <c r="A142" s="201" t="s">
        <v>167</v>
      </c>
      <c r="B142" s="168"/>
      <c r="C142" s="168"/>
      <c r="D142" s="168"/>
      <c r="E142" s="168"/>
      <c r="F142" s="169"/>
      <c r="G142" s="170" t="s">
        <v>29</v>
      </c>
      <c r="H142" s="207">
        <f>((I50+I96+I140)*0.025)+0.1*((I50+I96+I140)*0.025)</f>
        <v>0</v>
      </c>
      <c r="I142" s="206">
        <f>H142</f>
        <v>0</v>
      </c>
      <c r="BI142" s="208"/>
      <c r="BJ142" s="208">
        <f>((BK140)*0.025)+0.1*((BK140)*0.025)</f>
        <v>0</v>
      </c>
      <c r="BK142" s="208">
        <f>BJ142</f>
        <v>0</v>
      </c>
      <c r="BM142" s="208">
        <f>((BN140)*0.025)+0.1*((BN140)*0.025)</f>
        <v>0</v>
      </c>
      <c r="BN142" s="174">
        <f>BM142</f>
        <v>0</v>
      </c>
      <c r="BP142" s="208">
        <f>((BQ140)*0.025)+0.1*((BQ140)*0.025)</f>
        <v>0</v>
      </c>
      <c r="BQ142" s="174">
        <f>BP142</f>
        <v>0</v>
      </c>
      <c r="BS142" s="208">
        <f>((BT140)*0.025)+0.1*((BT140)*0.025)</f>
        <v>0</v>
      </c>
      <c r="BT142" s="174">
        <f>BS142</f>
        <v>0</v>
      </c>
    </row>
    <row r="143" spans="1:72" s="173" customFormat="1" x14ac:dyDescent="0.2">
      <c r="A143" s="328" t="s">
        <v>174</v>
      </c>
      <c r="B143" s="329"/>
      <c r="C143" s="329"/>
      <c r="D143" s="329"/>
      <c r="E143" s="330"/>
      <c r="F143" s="169"/>
      <c r="G143" s="209" t="s">
        <v>29</v>
      </c>
      <c r="H143" s="306">
        <f>(I50+I96+I140)*0.04</f>
        <v>0</v>
      </c>
      <c r="I143" s="172">
        <f>H143</f>
        <v>0</v>
      </c>
      <c r="BJ143" s="210">
        <f>(BK140)*0.04</f>
        <v>0</v>
      </c>
      <c r="BK143" s="211">
        <f>BJ143</f>
        <v>0</v>
      </c>
      <c r="BM143" s="210">
        <f>(BN140)*0.04</f>
        <v>0</v>
      </c>
      <c r="BN143" s="212">
        <f>BM143</f>
        <v>0</v>
      </c>
      <c r="BP143" s="210">
        <f>(BQ140)*0.04</f>
        <v>0</v>
      </c>
      <c r="BQ143" s="212">
        <f>BP143</f>
        <v>0</v>
      </c>
      <c r="BS143" s="210">
        <f>(BT140)*0.04</f>
        <v>0</v>
      </c>
      <c r="BT143" s="212">
        <f>BS143</f>
        <v>0</v>
      </c>
    </row>
    <row r="144" spans="1:72" x14ac:dyDescent="0.2">
      <c r="A144" s="5"/>
      <c r="B144" s="6"/>
      <c r="C144" s="6"/>
      <c r="D144" s="6"/>
      <c r="E144" s="6"/>
      <c r="F144" s="141"/>
      <c r="G144" s="31"/>
      <c r="H144" s="64" t="s">
        <v>44</v>
      </c>
      <c r="I144" s="63">
        <f>SUM(I50,I96,I140,I142,I143)</f>
        <v>0</v>
      </c>
      <c r="BJ144" s="52"/>
      <c r="BK144" s="166">
        <f>SUM(BK140,BK142,BK143)</f>
        <v>0</v>
      </c>
      <c r="BN144" s="166">
        <f>SUM(BN140,BN142,BN143)</f>
        <v>0</v>
      </c>
      <c r="BQ144" s="166">
        <f>SUM(BQ140,BQ142,BQ143)</f>
        <v>0</v>
      </c>
      <c r="BT144" s="200">
        <f>SUM(BT140,BT142:BT143)</f>
        <v>0</v>
      </c>
    </row>
    <row r="145" spans="2:8" x14ac:dyDescent="0.2">
      <c r="B145" s="80"/>
      <c r="C145" s="80"/>
      <c r="F145" s="142"/>
    </row>
    <row r="146" spans="2:8" x14ac:dyDescent="0.2">
      <c r="F146" s="142"/>
    </row>
    <row r="147" spans="2:8" x14ac:dyDescent="0.2">
      <c r="F147" s="142"/>
    </row>
    <row r="148" spans="2:8" x14ac:dyDescent="0.2">
      <c r="F148" s="142"/>
    </row>
    <row r="149" spans="2:8" x14ac:dyDescent="0.2">
      <c r="F149" s="142"/>
    </row>
    <row r="150" spans="2:8" x14ac:dyDescent="0.2">
      <c r="F150" s="142"/>
      <c r="H150" s="164"/>
    </row>
    <row r="151" spans="2:8" x14ac:dyDescent="0.2">
      <c r="F151" s="142"/>
      <c r="H151" s="37"/>
    </row>
    <row r="152" spans="2:8" x14ac:dyDescent="0.2">
      <c r="F152" s="142"/>
    </row>
    <row r="153" spans="2:8" x14ac:dyDescent="0.2">
      <c r="F153" s="142"/>
    </row>
    <row r="154" spans="2:8" x14ac:dyDescent="0.2">
      <c r="F154" s="142"/>
    </row>
    <row r="155" spans="2:8" x14ac:dyDescent="0.2">
      <c r="F155" s="142"/>
    </row>
    <row r="156" spans="2:8" x14ac:dyDescent="0.2">
      <c r="F156" s="142"/>
    </row>
    <row r="157" spans="2:8" x14ac:dyDescent="0.2">
      <c r="F157" s="142"/>
    </row>
    <row r="158" spans="2:8" x14ac:dyDescent="0.2">
      <c r="F158" s="142"/>
    </row>
    <row r="159" spans="2:8" x14ac:dyDescent="0.2">
      <c r="F159" s="142"/>
    </row>
    <row r="160" spans="2:8" x14ac:dyDescent="0.2">
      <c r="F160" s="142"/>
    </row>
    <row r="161" spans="6:6" x14ac:dyDescent="0.2">
      <c r="F161" s="142"/>
    </row>
    <row r="162" spans="6:6" x14ac:dyDescent="0.2">
      <c r="F162" s="142"/>
    </row>
    <row r="163" spans="6:6" x14ac:dyDescent="0.2">
      <c r="F163" s="142"/>
    </row>
    <row r="164" spans="6:6" x14ac:dyDescent="0.2">
      <c r="F164" s="142"/>
    </row>
    <row r="165" spans="6:6" x14ac:dyDescent="0.2">
      <c r="F165" s="142"/>
    </row>
    <row r="166" spans="6:6" x14ac:dyDescent="0.2">
      <c r="F166" s="142"/>
    </row>
    <row r="167" spans="6:6" x14ac:dyDescent="0.2">
      <c r="F167" s="142"/>
    </row>
    <row r="168" spans="6:6" x14ac:dyDescent="0.2">
      <c r="F168" s="142"/>
    </row>
    <row r="169" spans="6:6" x14ac:dyDescent="0.2">
      <c r="F169" s="142"/>
    </row>
    <row r="170" spans="6:6" x14ac:dyDescent="0.2">
      <c r="F170" s="142"/>
    </row>
    <row r="171" spans="6:6" x14ac:dyDescent="0.2">
      <c r="F171" s="142"/>
    </row>
    <row r="172" spans="6:6" x14ac:dyDescent="0.2">
      <c r="F172" s="142"/>
    </row>
    <row r="173" spans="6:6" x14ac:dyDescent="0.2">
      <c r="F173" s="142"/>
    </row>
    <row r="174" spans="6:6" x14ac:dyDescent="0.2">
      <c r="F174" s="142"/>
    </row>
    <row r="175" spans="6:6" x14ac:dyDescent="0.2">
      <c r="F175" s="142"/>
    </row>
    <row r="176" spans="6:6" x14ac:dyDescent="0.2">
      <c r="F176" s="142"/>
    </row>
    <row r="177" spans="6:6" x14ac:dyDescent="0.2">
      <c r="F177" s="142"/>
    </row>
    <row r="178" spans="6:6" x14ac:dyDescent="0.2">
      <c r="F178" s="142"/>
    </row>
    <row r="179" spans="6:6" x14ac:dyDescent="0.2">
      <c r="F179" s="142"/>
    </row>
    <row r="180" spans="6:6" x14ac:dyDescent="0.2">
      <c r="F180" s="142"/>
    </row>
    <row r="181" spans="6:6" x14ac:dyDescent="0.2">
      <c r="F181" s="142"/>
    </row>
    <row r="182" spans="6:6" x14ac:dyDescent="0.2">
      <c r="F182" s="142"/>
    </row>
    <row r="183" spans="6:6" x14ac:dyDescent="0.2">
      <c r="F183" s="142"/>
    </row>
    <row r="184" spans="6:6" x14ac:dyDescent="0.2">
      <c r="F184" s="142"/>
    </row>
    <row r="185" spans="6:6" x14ac:dyDescent="0.2">
      <c r="F185" s="142"/>
    </row>
    <row r="186" spans="6:6" x14ac:dyDescent="0.2">
      <c r="F186" s="142"/>
    </row>
    <row r="187" spans="6:6" x14ac:dyDescent="0.2">
      <c r="F187" s="142"/>
    </row>
    <row r="188" spans="6:6" x14ac:dyDescent="0.2">
      <c r="F188" s="142"/>
    </row>
    <row r="189" spans="6:6" x14ac:dyDescent="0.2">
      <c r="F189" s="142"/>
    </row>
    <row r="190" spans="6:6" x14ac:dyDescent="0.2">
      <c r="F190" s="142"/>
    </row>
    <row r="191" spans="6:6" x14ac:dyDescent="0.2">
      <c r="F191" s="142"/>
    </row>
    <row r="192" spans="6:6" x14ac:dyDescent="0.2">
      <c r="F192" s="142"/>
    </row>
    <row r="193" spans="6:6" x14ac:dyDescent="0.2">
      <c r="F193" s="142"/>
    </row>
    <row r="194" spans="6:6" x14ac:dyDescent="0.2">
      <c r="F194" s="142"/>
    </row>
    <row r="195" spans="6:6" x14ac:dyDescent="0.2">
      <c r="F195" s="142"/>
    </row>
    <row r="196" spans="6:6" x14ac:dyDescent="0.2">
      <c r="F196" s="142"/>
    </row>
    <row r="197" spans="6:6" x14ac:dyDescent="0.2">
      <c r="F197" s="142"/>
    </row>
    <row r="198" spans="6:6" x14ac:dyDescent="0.2">
      <c r="F198" s="142"/>
    </row>
    <row r="199" spans="6:6" x14ac:dyDescent="0.2">
      <c r="F199" s="142"/>
    </row>
    <row r="200" spans="6:6" x14ac:dyDescent="0.2">
      <c r="F200" s="142"/>
    </row>
    <row r="201" spans="6:6" x14ac:dyDescent="0.2">
      <c r="F201" s="142"/>
    </row>
    <row r="202" spans="6:6" x14ac:dyDescent="0.2">
      <c r="F202" s="142"/>
    </row>
    <row r="203" spans="6:6" x14ac:dyDescent="0.2">
      <c r="F203" s="142"/>
    </row>
    <row r="204" spans="6:6" x14ac:dyDescent="0.2">
      <c r="F204" s="142"/>
    </row>
    <row r="205" spans="6:6" x14ac:dyDescent="0.2">
      <c r="F205" s="142"/>
    </row>
    <row r="206" spans="6:6" x14ac:dyDescent="0.2">
      <c r="F206" s="142"/>
    </row>
    <row r="207" spans="6:6" x14ac:dyDescent="0.2">
      <c r="F207" s="142"/>
    </row>
    <row r="208" spans="6:6" x14ac:dyDescent="0.2">
      <c r="F208" s="142"/>
    </row>
    <row r="209" spans="6:6" x14ac:dyDescent="0.2">
      <c r="F209" s="142"/>
    </row>
    <row r="210" spans="6:6" x14ac:dyDescent="0.2">
      <c r="F210" s="142"/>
    </row>
    <row r="211" spans="6:6" x14ac:dyDescent="0.2">
      <c r="F211" s="142"/>
    </row>
    <row r="212" spans="6:6" x14ac:dyDescent="0.2">
      <c r="F212" s="142"/>
    </row>
    <row r="213" spans="6:6" x14ac:dyDescent="0.2">
      <c r="F213" s="142"/>
    </row>
    <row r="214" spans="6:6" x14ac:dyDescent="0.2">
      <c r="F214" s="142"/>
    </row>
    <row r="215" spans="6:6" x14ac:dyDescent="0.2">
      <c r="F215" s="142"/>
    </row>
    <row r="216" spans="6:6" x14ac:dyDescent="0.2">
      <c r="F216" s="142"/>
    </row>
    <row r="217" spans="6:6" x14ac:dyDescent="0.2">
      <c r="F217" s="142"/>
    </row>
    <row r="218" spans="6:6" x14ac:dyDescent="0.2">
      <c r="F218" s="142"/>
    </row>
    <row r="219" spans="6:6" x14ac:dyDescent="0.2">
      <c r="F219" s="142"/>
    </row>
    <row r="220" spans="6:6" x14ac:dyDescent="0.2">
      <c r="F220" s="142"/>
    </row>
    <row r="221" spans="6:6" x14ac:dyDescent="0.2">
      <c r="F221" s="142"/>
    </row>
    <row r="222" spans="6:6" x14ac:dyDescent="0.2">
      <c r="F222" s="142"/>
    </row>
    <row r="223" spans="6:6" x14ac:dyDescent="0.2">
      <c r="F223" s="142"/>
    </row>
    <row r="224" spans="6:6" x14ac:dyDescent="0.2">
      <c r="F224" s="142"/>
    </row>
    <row r="225" spans="6:6" x14ac:dyDescent="0.2">
      <c r="F225" s="142"/>
    </row>
    <row r="226" spans="6:6" x14ac:dyDescent="0.2">
      <c r="F226" s="142"/>
    </row>
    <row r="227" spans="6:6" x14ac:dyDescent="0.2">
      <c r="F227" s="142"/>
    </row>
    <row r="228" spans="6:6" x14ac:dyDescent="0.2">
      <c r="F228" s="142"/>
    </row>
    <row r="229" spans="6:6" x14ac:dyDescent="0.2">
      <c r="F229" s="142"/>
    </row>
    <row r="230" spans="6:6" x14ac:dyDescent="0.2">
      <c r="F230" s="142"/>
    </row>
    <row r="231" spans="6:6" x14ac:dyDescent="0.2">
      <c r="F231" s="142"/>
    </row>
    <row r="232" spans="6:6" x14ac:dyDescent="0.2">
      <c r="F232" s="142"/>
    </row>
    <row r="233" spans="6:6" x14ac:dyDescent="0.2">
      <c r="F233" s="142"/>
    </row>
    <row r="234" spans="6:6" x14ac:dyDescent="0.2">
      <c r="F234" s="142"/>
    </row>
    <row r="235" spans="6:6" x14ac:dyDescent="0.2">
      <c r="F235" s="142"/>
    </row>
    <row r="236" spans="6:6" x14ac:dyDescent="0.2">
      <c r="F236" s="142"/>
    </row>
    <row r="237" spans="6:6" x14ac:dyDescent="0.2">
      <c r="F237" s="142"/>
    </row>
    <row r="238" spans="6:6" x14ac:dyDescent="0.2">
      <c r="F238" s="142"/>
    </row>
    <row r="239" spans="6:6" x14ac:dyDescent="0.2">
      <c r="F239" s="142"/>
    </row>
    <row r="240" spans="6:6" x14ac:dyDescent="0.2">
      <c r="F240" s="142"/>
    </row>
    <row r="241" spans="6:6" x14ac:dyDescent="0.2">
      <c r="F241" s="142"/>
    </row>
    <row r="242" spans="6:6" x14ac:dyDescent="0.2">
      <c r="F242" s="142"/>
    </row>
    <row r="243" spans="6:6" x14ac:dyDescent="0.2">
      <c r="F243" s="142"/>
    </row>
    <row r="244" spans="6:6" x14ac:dyDescent="0.2">
      <c r="F244" s="142"/>
    </row>
    <row r="245" spans="6:6" x14ac:dyDescent="0.2">
      <c r="F245" s="142"/>
    </row>
    <row r="246" spans="6:6" x14ac:dyDescent="0.2">
      <c r="F246" s="142"/>
    </row>
    <row r="247" spans="6:6" x14ac:dyDescent="0.2">
      <c r="F247" s="142"/>
    </row>
    <row r="248" spans="6:6" x14ac:dyDescent="0.2">
      <c r="F248" s="142"/>
    </row>
    <row r="249" spans="6:6" x14ac:dyDescent="0.2">
      <c r="F249" s="142"/>
    </row>
    <row r="250" spans="6:6" x14ac:dyDescent="0.2">
      <c r="F250" s="142"/>
    </row>
    <row r="251" spans="6:6" x14ac:dyDescent="0.2">
      <c r="F251" s="142"/>
    </row>
    <row r="252" spans="6:6" x14ac:dyDescent="0.2">
      <c r="F252" s="142"/>
    </row>
    <row r="253" spans="6:6" x14ac:dyDescent="0.2">
      <c r="F253" s="142"/>
    </row>
    <row r="254" spans="6:6" x14ac:dyDescent="0.2">
      <c r="F254" s="142"/>
    </row>
    <row r="255" spans="6:6" x14ac:dyDescent="0.2">
      <c r="F255" s="142"/>
    </row>
    <row r="256" spans="6:6" x14ac:dyDescent="0.2">
      <c r="F256" s="142"/>
    </row>
    <row r="257" spans="6:6" x14ac:dyDescent="0.2">
      <c r="F257" s="142"/>
    </row>
    <row r="258" spans="6:6" x14ac:dyDescent="0.2">
      <c r="F258" s="142"/>
    </row>
    <row r="259" spans="6:6" x14ac:dyDescent="0.2">
      <c r="F259" s="142"/>
    </row>
    <row r="260" spans="6:6" x14ac:dyDescent="0.2">
      <c r="F260" s="142"/>
    </row>
    <row r="261" spans="6:6" x14ac:dyDescent="0.2">
      <c r="F261" s="142"/>
    </row>
    <row r="262" spans="6:6" x14ac:dyDescent="0.2">
      <c r="F262" s="142"/>
    </row>
    <row r="263" spans="6:6" x14ac:dyDescent="0.2">
      <c r="F263" s="142"/>
    </row>
    <row r="264" spans="6:6" x14ac:dyDescent="0.2">
      <c r="F264" s="142"/>
    </row>
    <row r="265" spans="6:6" x14ac:dyDescent="0.2">
      <c r="F265" s="142"/>
    </row>
    <row r="266" spans="6:6" x14ac:dyDescent="0.2">
      <c r="F266" s="142"/>
    </row>
    <row r="267" spans="6:6" x14ac:dyDescent="0.2">
      <c r="F267" s="142"/>
    </row>
    <row r="268" spans="6:6" x14ac:dyDescent="0.2">
      <c r="F268" s="142"/>
    </row>
    <row r="269" spans="6:6" x14ac:dyDescent="0.2">
      <c r="F269" s="142"/>
    </row>
    <row r="270" spans="6:6" x14ac:dyDescent="0.2">
      <c r="F270" s="142"/>
    </row>
    <row r="271" spans="6:6" x14ac:dyDescent="0.2">
      <c r="F271" s="142"/>
    </row>
    <row r="272" spans="6:6" x14ac:dyDescent="0.2">
      <c r="F272" s="142"/>
    </row>
    <row r="273" spans="6:6" x14ac:dyDescent="0.2">
      <c r="F273" s="142"/>
    </row>
    <row r="274" spans="6:6" x14ac:dyDescent="0.2">
      <c r="F274" s="142"/>
    </row>
    <row r="275" spans="6:6" x14ac:dyDescent="0.2">
      <c r="F275" s="142"/>
    </row>
    <row r="276" spans="6:6" x14ac:dyDescent="0.2">
      <c r="F276" s="142"/>
    </row>
    <row r="277" spans="6:6" x14ac:dyDescent="0.2">
      <c r="F277" s="142"/>
    </row>
    <row r="278" spans="6:6" x14ac:dyDescent="0.2">
      <c r="F278" s="142"/>
    </row>
    <row r="279" spans="6:6" x14ac:dyDescent="0.2">
      <c r="F279" s="142"/>
    </row>
    <row r="280" spans="6:6" x14ac:dyDescent="0.2">
      <c r="F280" s="142"/>
    </row>
    <row r="281" spans="6:6" x14ac:dyDescent="0.2">
      <c r="F281" s="142"/>
    </row>
    <row r="282" spans="6:6" x14ac:dyDescent="0.2">
      <c r="F282" s="142"/>
    </row>
    <row r="283" spans="6:6" x14ac:dyDescent="0.2">
      <c r="F283" s="142"/>
    </row>
    <row r="284" spans="6:6" x14ac:dyDescent="0.2">
      <c r="F284" s="142"/>
    </row>
    <row r="285" spans="6:6" x14ac:dyDescent="0.2">
      <c r="F285" s="142"/>
    </row>
    <row r="286" spans="6:6" x14ac:dyDescent="0.2">
      <c r="F286" s="142"/>
    </row>
    <row r="287" spans="6:6" x14ac:dyDescent="0.2">
      <c r="F287" s="142"/>
    </row>
    <row r="288" spans="6:6" x14ac:dyDescent="0.2">
      <c r="F288" s="142"/>
    </row>
    <row r="289" spans="6:6" x14ac:dyDescent="0.2">
      <c r="F289" s="142"/>
    </row>
    <row r="290" spans="6:6" x14ac:dyDescent="0.2">
      <c r="F290" s="142"/>
    </row>
    <row r="291" spans="6:6" x14ac:dyDescent="0.2">
      <c r="F291" s="142"/>
    </row>
    <row r="292" spans="6:6" x14ac:dyDescent="0.2">
      <c r="F292" s="142"/>
    </row>
    <row r="293" spans="6:6" x14ac:dyDescent="0.2">
      <c r="F293" s="142"/>
    </row>
    <row r="294" spans="6:6" x14ac:dyDescent="0.2">
      <c r="F294" s="142"/>
    </row>
    <row r="295" spans="6:6" x14ac:dyDescent="0.2">
      <c r="F295" s="142"/>
    </row>
    <row r="296" spans="6:6" x14ac:dyDescent="0.2">
      <c r="F296" s="142"/>
    </row>
    <row r="297" spans="6:6" x14ac:dyDescent="0.2">
      <c r="F297" s="142"/>
    </row>
    <row r="298" spans="6:6" x14ac:dyDescent="0.2">
      <c r="F298" s="142"/>
    </row>
    <row r="299" spans="6:6" x14ac:dyDescent="0.2">
      <c r="F299" s="142"/>
    </row>
    <row r="300" spans="6:6" x14ac:dyDescent="0.2">
      <c r="F300" s="142"/>
    </row>
    <row r="301" spans="6:6" x14ac:dyDescent="0.2">
      <c r="F301" s="142"/>
    </row>
    <row r="302" spans="6:6" x14ac:dyDescent="0.2">
      <c r="F302" s="142"/>
    </row>
    <row r="303" spans="6:6" x14ac:dyDescent="0.2">
      <c r="F303" s="142"/>
    </row>
    <row r="304" spans="6:6" x14ac:dyDescent="0.2">
      <c r="F304" s="142"/>
    </row>
    <row r="305" spans="6:6" x14ac:dyDescent="0.2">
      <c r="F305" s="142"/>
    </row>
    <row r="306" spans="6:6" x14ac:dyDescent="0.2">
      <c r="F306" s="142"/>
    </row>
    <row r="307" spans="6:6" x14ac:dyDescent="0.2">
      <c r="F307" s="142"/>
    </row>
    <row r="308" spans="6:6" x14ac:dyDescent="0.2">
      <c r="F308" s="142"/>
    </row>
    <row r="309" spans="6:6" x14ac:dyDescent="0.2">
      <c r="F309" s="142"/>
    </row>
    <row r="310" spans="6:6" x14ac:dyDescent="0.2">
      <c r="F310" s="142"/>
    </row>
    <row r="311" spans="6:6" x14ac:dyDescent="0.2">
      <c r="F311" s="142"/>
    </row>
    <row r="312" spans="6:6" x14ac:dyDescent="0.2">
      <c r="F312" s="142"/>
    </row>
    <row r="313" spans="6:6" x14ac:dyDescent="0.2">
      <c r="F313" s="142"/>
    </row>
    <row r="314" spans="6:6" x14ac:dyDescent="0.2">
      <c r="F314" s="142"/>
    </row>
    <row r="315" spans="6:6" x14ac:dyDescent="0.2">
      <c r="F315" s="142"/>
    </row>
    <row r="316" spans="6:6" x14ac:dyDescent="0.2">
      <c r="F316" s="142"/>
    </row>
    <row r="317" spans="6:6" x14ac:dyDescent="0.2">
      <c r="F317" s="142"/>
    </row>
    <row r="318" spans="6:6" x14ac:dyDescent="0.2">
      <c r="F318" s="142"/>
    </row>
    <row r="319" spans="6:6" x14ac:dyDescent="0.2">
      <c r="F319" s="142"/>
    </row>
    <row r="320" spans="6:6" x14ac:dyDescent="0.2">
      <c r="F320" s="142"/>
    </row>
    <row r="321" spans="6:6" x14ac:dyDescent="0.2">
      <c r="F321" s="142"/>
    </row>
    <row r="322" spans="6:6" x14ac:dyDescent="0.2">
      <c r="F322" s="142"/>
    </row>
    <row r="323" spans="6:6" x14ac:dyDescent="0.2">
      <c r="F323" s="142"/>
    </row>
    <row r="324" spans="6:6" x14ac:dyDescent="0.2">
      <c r="F324" s="142"/>
    </row>
    <row r="325" spans="6:6" x14ac:dyDescent="0.2">
      <c r="F325" s="142"/>
    </row>
    <row r="326" spans="6:6" x14ac:dyDescent="0.2">
      <c r="F326" s="142"/>
    </row>
    <row r="327" spans="6:6" x14ac:dyDescent="0.2">
      <c r="F327" s="142"/>
    </row>
    <row r="328" spans="6:6" x14ac:dyDescent="0.2">
      <c r="F328" s="142"/>
    </row>
    <row r="329" spans="6:6" x14ac:dyDescent="0.2">
      <c r="F329" s="142"/>
    </row>
    <row r="330" spans="6:6" x14ac:dyDescent="0.2">
      <c r="F330" s="142"/>
    </row>
    <row r="331" spans="6:6" x14ac:dyDescent="0.2">
      <c r="F331" s="142"/>
    </row>
    <row r="332" spans="6:6" x14ac:dyDescent="0.2">
      <c r="F332" s="142"/>
    </row>
    <row r="333" spans="6:6" x14ac:dyDescent="0.2">
      <c r="F333" s="142"/>
    </row>
    <row r="334" spans="6:6" x14ac:dyDescent="0.2">
      <c r="F334" s="142"/>
    </row>
    <row r="335" spans="6:6" x14ac:dyDescent="0.2">
      <c r="F335" s="142"/>
    </row>
    <row r="336" spans="6:6" x14ac:dyDescent="0.2">
      <c r="F336" s="142"/>
    </row>
    <row r="337" spans="6:6" x14ac:dyDescent="0.2">
      <c r="F337" s="142"/>
    </row>
    <row r="338" spans="6:6" x14ac:dyDescent="0.2">
      <c r="F338" s="142"/>
    </row>
    <row r="339" spans="6:6" x14ac:dyDescent="0.2">
      <c r="F339" s="142"/>
    </row>
    <row r="340" spans="6:6" x14ac:dyDescent="0.2">
      <c r="F340" s="142"/>
    </row>
    <row r="341" spans="6:6" x14ac:dyDescent="0.2">
      <c r="F341" s="142"/>
    </row>
    <row r="342" spans="6:6" x14ac:dyDescent="0.2">
      <c r="F342" s="142"/>
    </row>
    <row r="343" spans="6:6" x14ac:dyDescent="0.2">
      <c r="F343" s="142"/>
    </row>
    <row r="344" spans="6:6" x14ac:dyDescent="0.2">
      <c r="F344" s="142"/>
    </row>
    <row r="345" spans="6:6" x14ac:dyDescent="0.2">
      <c r="F345" s="142"/>
    </row>
    <row r="346" spans="6:6" x14ac:dyDescent="0.2">
      <c r="F346" s="142"/>
    </row>
    <row r="347" spans="6:6" x14ac:dyDescent="0.2">
      <c r="F347" s="142"/>
    </row>
    <row r="348" spans="6:6" x14ac:dyDescent="0.2">
      <c r="F348" s="142"/>
    </row>
    <row r="349" spans="6:6" x14ac:dyDescent="0.2">
      <c r="F349" s="142"/>
    </row>
    <row r="350" spans="6:6" x14ac:dyDescent="0.2">
      <c r="F350" s="142"/>
    </row>
    <row r="351" spans="6:6" x14ac:dyDescent="0.2">
      <c r="F351" s="142"/>
    </row>
    <row r="352" spans="6:6" x14ac:dyDescent="0.2">
      <c r="F352" s="142"/>
    </row>
    <row r="353" spans="6:6" x14ac:dyDescent="0.2">
      <c r="F353" s="142"/>
    </row>
    <row r="354" spans="6:6" x14ac:dyDescent="0.2">
      <c r="F354" s="142"/>
    </row>
    <row r="355" spans="6:6" x14ac:dyDescent="0.2">
      <c r="F355" s="142"/>
    </row>
    <row r="356" spans="6:6" x14ac:dyDescent="0.2">
      <c r="F356" s="142"/>
    </row>
    <row r="357" spans="6:6" x14ac:dyDescent="0.2">
      <c r="F357" s="142"/>
    </row>
    <row r="358" spans="6:6" x14ac:dyDescent="0.2">
      <c r="F358" s="142"/>
    </row>
    <row r="359" spans="6:6" x14ac:dyDescent="0.2">
      <c r="F359" s="142"/>
    </row>
    <row r="360" spans="6:6" x14ac:dyDescent="0.2">
      <c r="F360" s="142"/>
    </row>
    <row r="361" spans="6:6" x14ac:dyDescent="0.2">
      <c r="F361" s="142"/>
    </row>
    <row r="362" spans="6:6" x14ac:dyDescent="0.2">
      <c r="F362" s="142"/>
    </row>
    <row r="363" spans="6:6" x14ac:dyDescent="0.2">
      <c r="F363" s="142"/>
    </row>
    <row r="364" spans="6:6" x14ac:dyDescent="0.2">
      <c r="F364" s="142"/>
    </row>
    <row r="365" spans="6:6" x14ac:dyDescent="0.2">
      <c r="F365" s="142"/>
    </row>
    <row r="366" spans="6:6" x14ac:dyDescent="0.2">
      <c r="F366" s="142"/>
    </row>
    <row r="367" spans="6:6" x14ac:dyDescent="0.2">
      <c r="F367" s="142"/>
    </row>
    <row r="368" spans="6:6" x14ac:dyDescent="0.2">
      <c r="F368" s="142"/>
    </row>
    <row r="369" spans="6:6" x14ac:dyDescent="0.2">
      <c r="F369" s="142"/>
    </row>
    <row r="370" spans="6:6" x14ac:dyDescent="0.2">
      <c r="F370" s="142"/>
    </row>
    <row r="371" spans="6:6" x14ac:dyDescent="0.2">
      <c r="F371" s="142"/>
    </row>
    <row r="372" spans="6:6" x14ac:dyDescent="0.2">
      <c r="F372" s="142"/>
    </row>
    <row r="373" spans="6:6" x14ac:dyDescent="0.2">
      <c r="F373" s="142"/>
    </row>
    <row r="374" spans="6:6" x14ac:dyDescent="0.2">
      <c r="F374" s="142"/>
    </row>
    <row r="375" spans="6:6" x14ac:dyDescent="0.2">
      <c r="F375" s="142"/>
    </row>
    <row r="376" spans="6:6" x14ac:dyDescent="0.2">
      <c r="F376" s="142"/>
    </row>
    <row r="377" spans="6:6" x14ac:dyDescent="0.2">
      <c r="F377" s="142"/>
    </row>
    <row r="378" spans="6:6" x14ac:dyDescent="0.2">
      <c r="F378" s="142"/>
    </row>
    <row r="379" spans="6:6" x14ac:dyDescent="0.2">
      <c r="F379" s="142"/>
    </row>
    <row r="380" spans="6:6" x14ac:dyDescent="0.2">
      <c r="F380" s="142"/>
    </row>
    <row r="381" spans="6:6" x14ac:dyDescent="0.2">
      <c r="F381" s="142"/>
    </row>
    <row r="382" spans="6:6" x14ac:dyDescent="0.2">
      <c r="F382" s="142"/>
    </row>
    <row r="383" spans="6:6" x14ac:dyDescent="0.2">
      <c r="F383" s="142"/>
    </row>
    <row r="384" spans="6:6" x14ac:dyDescent="0.2">
      <c r="F384" s="142"/>
    </row>
    <row r="385" spans="6:6" x14ac:dyDescent="0.2">
      <c r="F385" s="142"/>
    </row>
    <row r="386" spans="6:6" x14ac:dyDescent="0.2">
      <c r="F386" s="142"/>
    </row>
    <row r="387" spans="6:6" x14ac:dyDescent="0.2">
      <c r="F387" s="142"/>
    </row>
    <row r="388" spans="6:6" x14ac:dyDescent="0.2">
      <c r="F388" s="142"/>
    </row>
    <row r="389" spans="6:6" x14ac:dyDescent="0.2">
      <c r="F389" s="142"/>
    </row>
    <row r="390" spans="6:6" x14ac:dyDescent="0.2">
      <c r="F390" s="142"/>
    </row>
    <row r="391" spans="6:6" x14ac:dyDescent="0.2">
      <c r="F391" s="142"/>
    </row>
    <row r="392" spans="6:6" x14ac:dyDescent="0.2">
      <c r="F392" s="142"/>
    </row>
    <row r="393" spans="6:6" x14ac:dyDescent="0.2">
      <c r="F393" s="142"/>
    </row>
    <row r="394" spans="6:6" x14ac:dyDescent="0.2">
      <c r="F394" s="142"/>
    </row>
    <row r="395" spans="6:6" x14ac:dyDescent="0.2">
      <c r="F395" s="142"/>
    </row>
    <row r="396" spans="6:6" x14ac:dyDescent="0.2">
      <c r="F396" s="142"/>
    </row>
    <row r="397" spans="6:6" x14ac:dyDescent="0.2">
      <c r="F397" s="142"/>
    </row>
    <row r="398" spans="6:6" x14ac:dyDescent="0.2">
      <c r="F398" s="142"/>
    </row>
    <row r="399" spans="6:6" x14ac:dyDescent="0.2">
      <c r="F399" s="142"/>
    </row>
    <row r="400" spans="6:6" x14ac:dyDescent="0.2">
      <c r="F400" s="142"/>
    </row>
    <row r="401" spans="6:6" x14ac:dyDescent="0.2">
      <c r="F401" s="142"/>
    </row>
    <row r="402" spans="6:6" x14ac:dyDescent="0.2">
      <c r="F402" s="142"/>
    </row>
    <row r="403" spans="6:6" x14ac:dyDescent="0.2">
      <c r="F403" s="142"/>
    </row>
    <row r="404" spans="6:6" x14ac:dyDescent="0.2">
      <c r="F404" s="142"/>
    </row>
    <row r="405" spans="6:6" x14ac:dyDescent="0.2">
      <c r="F405" s="142"/>
    </row>
    <row r="406" spans="6:6" x14ac:dyDescent="0.2">
      <c r="F406" s="142"/>
    </row>
    <row r="407" spans="6:6" x14ac:dyDescent="0.2">
      <c r="F407" s="142"/>
    </row>
    <row r="408" spans="6:6" x14ac:dyDescent="0.2">
      <c r="F408" s="142"/>
    </row>
    <row r="409" spans="6:6" x14ac:dyDescent="0.2">
      <c r="F409" s="142"/>
    </row>
    <row r="410" spans="6:6" x14ac:dyDescent="0.2">
      <c r="F410" s="142"/>
    </row>
    <row r="411" spans="6:6" x14ac:dyDescent="0.2">
      <c r="F411" s="142"/>
    </row>
    <row r="412" spans="6:6" x14ac:dyDescent="0.2">
      <c r="F412" s="142"/>
    </row>
    <row r="413" spans="6:6" x14ac:dyDescent="0.2">
      <c r="F413" s="142"/>
    </row>
    <row r="414" spans="6:6" x14ac:dyDescent="0.2">
      <c r="F414" s="142"/>
    </row>
    <row r="415" spans="6:6" x14ac:dyDescent="0.2">
      <c r="F415" s="142"/>
    </row>
    <row r="416" spans="6:6" x14ac:dyDescent="0.2">
      <c r="F416" s="142"/>
    </row>
    <row r="417" spans="6:6" x14ac:dyDescent="0.2">
      <c r="F417" s="142"/>
    </row>
    <row r="418" spans="6:6" x14ac:dyDescent="0.2">
      <c r="F418" s="142"/>
    </row>
    <row r="419" spans="6:6" x14ac:dyDescent="0.2">
      <c r="F419" s="142"/>
    </row>
    <row r="420" spans="6:6" x14ac:dyDescent="0.2">
      <c r="F420" s="142"/>
    </row>
    <row r="421" spans="6:6" x14ac:dyDescent="0.2">
      <c r="F421" s="142"/>
    </row>
    <row r="422" spans="6:6" x14ac:dyDescent="0.2">
      <c r="F422" s="142"/>
    </row>
    <row r="423" spans="6:6" x14ac:dyDescent="0.2">
      <c r="F423" s="142"/>
    </row>
    <row r="424" spans="6:6" x14ac:dyDescent="0.2">
      <c r="F424" s="142"/>
    </row>
    <row r="425" spans="6:6" x14ac:dyDescent="0.2">
      <c r="F425" s="142"/>
    </row>
    <row r="426" spans="6:6" x14ac:dyDescent="0.2">
      <c r="F426" s="142"/>
    </row>
    <row r="427" spans="6:6" x14ac:dyDescent="0.2">
      <c r="F427" s="142"/>
    </row>
    <row r="428" spans="6:6" x14ac:dyDescent="0.2">
      <c r="F428" s="142"/>
    </row>
    <row r="429" spans="6:6" x14ac:dyDescent="0.2">
      <c r="F429" s="142"/>
    </row>
    <row r="430" spans="6:6" x14ac:dyDescent="0.2">
      <c r="F430" s="142"/>
    </row>
    <row r="431" spans="6:6" x14ac:dyDescent="0.2">
      <c r="F431" s="142"/>
    </row>
    <row r="432" spans="6:6" x14ac:dyDescent="0.2">
      <c r="F432" s="142"/>
    </row>
    <row r="433" spans="6:6" x14ac:dyDescent="0.2">
      <c r="F433" s="142"/>
    </row>
    <row r="434" spans="6:6" x14ac:dyDescent="0.2">
      <c r="F434" s="142"/>
    </row>
    <row r="435" spans="6:6" x14ac:dyDescent="0.2">
      <c r="F435" s="142"/>
    </row>
    <row r="436" spans="6:6" x14ac:dyDescent="0.2">
      <c r="F436" s="142"/>
    </row>
    <row r="437" spans="6:6" x14ac:dyDescent="0.2">
      <c r="F437" s="142"/>
    </row>
    <row r="438" spans="6:6" x14ac:dyDescent="0.2">
      <c r="F438" s="142"/>
    </row>
    <row r="439" spans="6:6" x14ac:dyDescent="0.2">
      <c r="F439" s="142"/>
    </row>
    <row r="440" spans="6:6" x14ac:dyDescent="0.2">
      <c r="F440" s="142"/>
    </row>
    <row r="441" spans="6:6" x14ac:dyDescent="0.2">
      <c r="F441" s="142"/>
    </row>
    <row r="442" spans="6:6" x14ac:dyDescent="0.2">
      <c r="F442" s="142"/>
    </row>
    <row r="443" spans="6:6" x14ac:dyDescent="0.2">
      <c r="F443" s="142"/>
    </row>
    <row r="444" spans="6:6" x14ac:dyDescent="0.2">
      <c r="F444" s="142"/>
    </row>
    <row r="445" spans="6:6" x14ac:dyDescent="0.2">
      <c r="F445" s="142"/>
    </row>
    <row r="446" spans="6:6" x14ac:dyDescent="0.2">
      <c r="F446" s="142"/>
    </row>
    <row r="447" spans="6:6" x14ac:dyDescent="0.2">
      <c r="F447" s="142"/>
    </row>
    <row r="448" spans="6:6" x14ac:dyDescent="0.2">
      <c r="F448" s="142"/>
    </row>
    <row r="449" spans="6:6" x14ac:dyDescent="0.2">
      <c r="F449" s="142"/>
    </row>
    <row r="450" spans="6:6" x14ac:dyDescent="0.2">
      <c r="F450" s="142"/>
    </row>
    <row r="451" spans="6:6" x14ac:dyDescent="0.2">
      <c r="F451" s="142"/>
    </row>
    <row r="452" spans="6:6" x14ac:dyDescent="0.2">
      <c r="F452" s="142"/>
    </row>
    <row r="453" spans="6:6" x14ac:dyDescent="0.2">
      <c r="F453" s="142"/>
    </row>
    <row r="454" spans="6:6" x14ac:dyDescent="0.2">
      <c r="F454" s="142"/>
    </row>
    <row r="455" spans="6:6" x14ac:dyDescent="0.2">
      <c r="F455" s="142"/>
    </row>
    <row r="456" spans="6:6" x14ac:dyDescent="0.2">
      <c r="F456" s="142"/>
    </row>
    <row r="457" spans="6:6" x14ac:dyDescent="0.2">
      <c r="F457" s="142"/>
    </row>
    <row r="458" spans="6:6" x14ac:dyDescent="0.2">
      <c r="F458" s="142"/>
    </row>
    <row r="459" spans="6:6" x14ac:dyDescent="0.2">
      <c r="F459" s="142"/>
    </row>
    <row r="460" spans="6:6" x14ac:dyDescent="0.2">
      <c r="F460" s="142"/>
    </row>
    <row r="461" spans="6:6" x14ac:dyDescent="0.2">
      <c r="F461" s="142"/>
    </row>
    <row r="462" spans="6:6" x14ac:dyDescent="0.2">
      <c r="F462" s="142"/>
    </row>
    <row r="463" spans="6:6" x14ac:dyDescent="0.2">
      <c r="F463" s="142"/>
    </row>
    <row r="464" spans="6:6" x14ac:dyDescent="0.2">
      <c r="F464" s="142"/>
    </row>
    <row r="465" spans="6:6" x14ac:dyDescent="0.2">
      <c r="F465" s="142"/>
    </row>
    <row r="466" spans="6:6" x14ac:dyDescent="0.2">
      <c r="F466" s="142"/>
    </row>
    <row r="467" spans="6:6" x14ac:dyDescent="0.2">
      <c r="F467" s="142"/>
    </row>
    <row r="468" spans="6:6" x14ac:dyDescent="0.2">
      <c r="F468" s="142"/>
    </row>
    <row r="469" spans="6:6" x14ac:dyDescent="0.2">
      <c r="F469" s="142"/>
    </row>
    <row r="470" spans="6:6" x14ac:dyDescent="0.2">
      <c r="F470" s="142"/>
    </row>
    <row r="471" spans="6:6" x14ac:dyDescent="0.2">
      <c r="F471" s="142"/>
    </row>
    <row r="472" spans="6:6" x14ac:dyDescent="0.2">
      <c r="F472" s="142"/>
    </row>
    <row r="473" spans="6:6" x14ac:dyDescent="0.2">
      <c r="F473" s="142"/>
    </row>
    <row r="474" spans="6:6" x14ac:dyDescent="0.2">
      <c r="F474" s="142"/>
    </row>
    <row r="475" spans="6:6" x14ac:dyDescent="0.2">
      <c r="F475" s="142"/>
    </row>
    <row r="476" spans="6:6" x14ac:dyDescent="0.2">
      <c r="F476" s="142"/>
    </row>
    <row r="477" spans="6:6" x14ac:dyDescent="0.2">
      <c r="F477" s="142"/>
    </row>
    <row r="478" spans="6:6" x14ac:dyDescent="0.2">
      <c r="F478" s="142"/>
    </row>
    <row r="479" spans="6:6" x14ac:dyDescent="0.2">
      <c r="F479" s="142"/>
    </row>
    <row r="480" spans="6:6" x14ac:dyDescent="0.2">
      <c r="F480" s="142"/>
    </row>
    <row r="481" spans="6:6" x14ac:dyDescent="0.2">
      <c r="F481" s="142"/>
    </row>
    <row r="482" spans="6:6" x14ac:dyDescent="0.2">
      <c r="F482" s="142"/>
    </row>
    <row r="483" spans="6:6" x14ac:dyDescent="0.2">
      <c r="F483" s="142"/>
    </row>
    <row r="484" spans="6:6" x14ac:dyDescent="0.2">
      <c r="F484" s="142"/>
    </row>
    <row r="485" spans="6:6" x14ac:dyDescent="0.2">
      <c r="F485" s="142"/>
    </row>
    <row r="486" spans="6:6" x14ac:dyDescent="0.2">
      <c r="F486" s="142"/>
    </row>
    <row r="487" spans="6:6" x14ac:dyDescent="0.2">
      <c r="F487" s="142"/>
    </row>
    <row r="488" spans="6:6" x14ac:dyDescent="0.2">
      <c r="F488" s="142"/>
    </row>
    <row r="489" spans="6:6" x14ac:dyDescent="0.2">
      <c r="F489" s="142"/>
    </row>
    <row r="490" spans="6:6" x14ac:dyDescent="0.2">
      <c r="F490" s="142"/>
    </row>
    <row r="491" spans="6:6" x14ac:dyDescent="0.2">
      <c r="F491" s="142"/>
    </row>
    <row r="492" spans="6:6" x14ac:dyDescent="0.2">
      <c r="F492" s="142"/>
    </row>
    <row r="493" spans="6:6" x14ac:dyDescent="0.2">
      <c r="F493" s="142"/>
    </row>
    <row r="494" spans="6:6" x14ac:dyDescent="0.2">
      <c r="F494" s="142"/>
    </row>
    <row r="495" spans="6:6" x14ac:dyDescent="0.2">
      <c r="F495" s="142"/>
    </row>
    <row r="496" spans="6:6" x14ac:dyDescent="0.2">
      <c r="F496" s="142"/>
    </row>
    <row r="497" spans="6:6" x14ac:dyDescent="0.2">
      <c r="F497" s="142"/>
    </row>
    <row r="498" spans="6:6" x14ac:dyDescent="0.2">
      <c r="F498" s="142"/>
    </row>
    <row r="499" spans="6:6" x14ac:dyDescent="0.2">
      <c r="F499" s="142"/>
    </row>
    <row r="500" spans="6:6" x14ac:dyDescent="0.2">
      <c r="F500" s="142"/>
    </row>
    <row r="501" spans="6:6" x14ac:dyDescent="0.2">
      <c r="F501" s="142"/>
    </row>
    <row r="502" spans="6:6" x14ac:dyDescent="0.2">
      <c r="F502" s="142"/>
    </row>
    <row r="503" spans="6:6" x14ac:dyDescent="0.2">
      <c r="F503" s="142"/>
    </row>
    <row r="504" spans="6:6" x14ac:dyDescent="0.2">
      <c r="F504" s="142"/>
    </row>
    <row r="505" spans="6:6" x14ac:dyDescent="0.2">
      <c r="F505" s="142"/>
    </row>
    <row r="506" spans="6:6" x14ac:dyDescent="0.2">
      <c r="F506" s="142"/>
    </row>
    <row r="507" spans="6:6" x14ac:dyDescent="0.2">
      <c r="F507" s="142"/>
    </row>
    <row r="508" spans="6:6" x14ac:dyDescent="0.2">
      <c r="F508" s="142"/>
    </row>
    <row r="509" spans="6:6" x14ac:dyDescent="0.2">
      <c r="F509" s="142"/>
    </row>
    <row r="510" spans="6:6" x14ac:dyDescent="0.2">
      <c r="F510" s="142"/>
    </row>
    <row r="511" spans="6:6" x14ac:dyDescent="0.2">
      <c r="F511" s="142"/>
    </row>
    <row r="512" spans="6:6" x14ac:dyDescent="0.2">
      <c r="F512" s="142"/>
    </row>
    <row r="513" spans="6:6" x14ac:dyDescent="0.2">
      <c r="F513" s="142"/>
    </row>
    <row r="514" spans="6:6" x14ac:dyDescent="0.2">
      <c r="F514" s="142"/>
    </row>
    <row r="515" spans="6:6" x14ac:dyDescent="0.2">
      <c r="F515" s="142"/>
    </row>
    <row r="516" spans="6:6" x14ac:dyDescent="0.2">
      <c r="F516" s="142"/>
    </row>
    <row r="517" spans="6:6" x14ac:dyDescent="0.2">
      <c r="F517" s="142"/>
    </row>
    <row r="518" spans="6:6" x14ac:dyDescent="0.2">
      <c r="F518" s="142"/>
    </row>
    <row r="519" spans="6:6" x14ac:dyDescent="0.2">
      <c r="F519" s="142"/>
    </row>
    <row r="520" spans="6:6" x14ac:dyDescent="0.2">
      <c r="F520" s="142"/>
    </row>
    <row r="521" spans="6:6" x14ac:dyDescent="0.2">
      <c r="F521" s="142"/>
    </row>
    <row r="522" spans="6:6" x14ac:dyDescent="0.2">
      <c r="F522" s="142"/>
    </row>
    <row r="523" spans="6:6" x14ac:dyDescent="0.2">
      <c r="F523" s="142"/>
    </row>
    <row r="524" spans="6:6" x14ac:dyDescent="0.2">
      <c r="F524" s="142"/>
    </row>
    <row r="525" spans="6:6" x14ac:dyDescent="0.2">
      <c r="F525" s="142"/>
    </row>
    <row r="526" spans="6:6" x14ac:dyDescent="0.2">
      <c r="F526" s="142"/>
    </row>
    <row r="527" spans="6:6" x14ac:dyDescent="0.2">
      <c r="F527" s="142"/>
    </row>
    <row r="528" spans="6:6" x14ac:dyDescent="0.2">
      <c r="F528" s="142"/>
    </row>
    <row r="529" spans="6:6" x14ac:dyDescent="0.2">
      <c r="F529" s="142"/>
    </row>
    <row r="530" spans="6:6" x14ac:dyDescent="0.2">
      <c r="F530" s="142"/>
    </row>
    <row r="531" spans="6:6" x14ac:dyDescent="0.2">
      <c r="F531" s="142"/>
    </row>
    <row r="532" spans="6:6" x14ac:dyDescent="0.2">
      <c r="F532" s="142"/>
    </row>
    <row r="533" spans="6:6" x14ac:dyDescent="0.2">
      <c r="F533" s="142"/>
    </row>
    <row r="534" spans="6:6" x14ac:dyDescent="0.2">
      <c r="F534" s="142"/>
    </row>
    <row r="535" spans="6:6" x14ac:dyDescent="0.2">
      <c r="F535" s="142"/>
    </row>
    <row r="536" spans="6:6" x14ac:dyDescent="0.2">
      <c r="F536" s="142"/>
    </row>
  </sheetData>
  <mergeCells count="8">
    <mergeCell ref="A143:E143"/>
    <mergeCell ref="A131:E131"/>
    <mergeCell ref="BN109:BN110"/>
    <mergeCell ref="J12:J19"/>
    <mergeCell ref="E49:H49"/>
    <mergeCell ref="E95:H95"/>
    <mergeCell ref="E139:H139"/>
    <mergeCell ref="B48:E48"/>
  </mergeCells>
  <phoneticPr fontId="22" type="noConversion"/>
  <pageMargins left="0.75" right="0.75" top="1" bottom="1" header="0.5" footer="0.5"/>
  <pageSetup scale="96" orientation="portrait" r:id="rId1"/>
  <headerFooter alignWithMargins="0">
    <oddHeader>&amp;RPage &amp;P of &amp;N</oddHeader>
    <oddFooter>&amp;L&amp;"Times New Roman,Italic"&amp;8S:\Engineering\Forms\Land Forms\
Engineering Cost Estimate\Engineering 
Project Cost Estimate  03-31-20&amp;R&amp;"Times New Roman,Italic"&amp;8Last Update: 03-31-2020</oddFooter>
  </headerFooter>
  <rowBreaks count="3" manualBreakCount="3">
    <brk id="50" max="8" man="1"/>
    <brk id="96" max="8" man="1"/>
    <brk id="145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r:id="rId5">
            <anchor moveWithCells="1">
              <from>
                <xdr:col>4</xdr:col>
                <xdr:colOff>85725</xdr:colOff>
                <xdr:row>0</xdr:row>
                <xdr:rowOff>142875</xdr:rowOff>
              </from>
              <to>
                <xdr:col>5</xdr:col>
                <xdr:colOff>57150</xdr:colOff>
                <xdr:row>5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87"/>
  <sheetViews>
    <sheetView showZeros="0" topLeftCell="A16" zoomScaleNormal="100" zoomScaleSheetLayoutView="85" workbookViewId="0">
      <selection activeCell="D37" sqref="D37"/>
    </sheetView>
  </sheetViews>
  <sheetFormatPr defaultRowHeight="12.75" x14ac:dyDescent="0.2"/>
  <cols>
    <col min="1" max="1" width="2.28515625" customWidth="1"/>
    <col min="2" max="3" width="7.42578125" customWidth="1"/>
    <col min="4" max="4" width="33.5703125" customWidth="1"/>
    <col min="5" max="5" width="5.7109375" customWidth="1"/>
    <col min="6" max="6" width="7" customWidth="1"/>
    <col min="7" max="7" width="10.7109375" customWidth="1"/>
    <col min="8" max="8" width="18.7109375" customWidth="1"/>
    <col min="9" max="9" width="3.28515625" customWidth="1"/>
  </cols>
  <sheetData>
    <row r="1" spans="1:9" ht="18" x14ac:dyDescent="0.2">
      <c r="A1" s="25">
        <f>Encroach!A1</f>
        <v>0</v>
      </c>
      <c r="B1" s="26"/>
      <c r="C1" s="26"/>
      <c r="D1" s="26"/>
      <c r="E1" s="26"/>
      <c r="F1" s="26"/>
      <c r="G1" s="26"/>
      <c r="H1" s="26"/>
    </row>
    <row r="2" spans="1:9" ht="15.75" x14ac:dyDescent="0.2">
      <c r="A2" s="34"/>
      <c r="B2" s="26"/>
      <c r="C2" s="26"/>
      <c r="D2" s="26"/>
      <c r="E2" s="26"/>
      <c r="F2" s="26"/>
      <c r="G2" s="26"/>
      <c r="H2" s="26"/>
    </row>
    <row r="3" spans="1:9" ht="18" x14ac:dyDescent="0.2">
      <c r="A3" s="81">
        <f>Encroach!$A$6</f>
        <v>0</v>
      </c>
      <c r="B3" s="27"/>
      <c r="C3" s="27"/>
      <c r="D3" s="27"/>
      <c r="E3" s="27"/>
      <c r="F3" s="27"/>
      <c r="G3" s="27"/>
      <c r="H3" s="27"/>
    </row>
    <row r="4" spans="1:9" ht="35.25" customHeight="1" x14ac:dyDescent="0.2">
      <c r="A4" s="81"/>
      <c r="B4" s="27"/>
      <c r="C4" s="27"/>
      <c r="D4" s="27"/>
      <c r="E4" s="27"/>
      <c r="F4" s="27"/>
      <c r="G4" s="27"/>
      <c r="H4" s="27"/>
    </row>
    <row r="5" spans="1:9" ht="15.75" x14ac:dyDescent="0.2">
      <c r="A5" s="34" t="s">
        <v>121</v>
      </c>
      <c r="B5" s="26"/>
      <c r="C5" s="26"/>
      <c r="D5" s="26"/>
      <c r="E5" s="26"/>
      <c r="F5" s="26"/>
      <c r="G5" s="26"/>
      <c r="H5" s="26"/>
    </row>
    <row r="6" spans="1:9" ht="15.75" x14ac:dyDescent="0.2">
      <c r="A6" s="78" t="s">
        <v>45</v>
      </c>
      <c r="B6" s="26"/>
      <c r="C6" s="26"/>
      <c r="D6" s="26"/>
      <c r="E6" s="26"/>
      <c r="F6" s="26"/>
      <c r="G6" s="26"/>
      <c r="H6" s="26"/>
    </row>
    <row r="7" spans="1:9" ht="9.75" customHeight="1" x14ac:dyDescent="0.2">
      <c r="A7" s="34"/>
      <c r="B7" s="26"/>
      <c r="C7" s="26"/>
      <c r="D7" s="26"/>
      <c r="E7" s="26"/>
      <c r="F7" s="26"/>
      <c r="G7" s="109"/>
      <c r="H7" s="26"/>
    </row>
    <row r="8" spans="1:9" ht="15.75" x14ac:dyDescent="0.25">
      <c r="A8" s="28"/>
      <c r="B8" s="26"/>
      <c r="C8" s="50" t="s">
        <v>88</v>
      </c>
      <c r="D8" s="87">
        <f>Encroach!D10</f>
        <v>0</v>
      </c>
      <c r="E8" s="29"/>
      <c r="F8" s="283"/>
      <c r="G8" s="284"/>
      <c r="H8" s="288"/>
      <c r="I8" s="312"/>
    </row>
    <row r="9" spans="1:9" x14ac:dyDescent="0.2">
      <c r="B9" s="2"/>
      <c r="C9" s="2" t="s">
        <v>95</v>
      </c>
      <c r="D9" s="87">
        <f>Encroach!D11</f>
        <v>0</v>
      </c>
      <c r="E9" s="30"/>
      <c r="F9" s="88"/>
      <c r="G9" s="284"/>
      <c r="H9" s="288"/>
      <c r="I9" s="313"/>
    </row>
    <row r="10" spans="1:9" x14ac:dyDescent="0.2">
      <c r="B10" s="2"/>
      <c r="C10" s="2" t="s">
        <v>96</v>
      </c>
      <c r="D10" s="87">
        <f>Encroach!D12</f>
        <v>0</v>
      </c>
      <c r="E10" s="1"/>
      <c r="F10" s="88"/>
      <c r="G10" s="153"/>
      <c r="H10" s="288"/>
      <c r="I10" s="313"/>
    </row>
    <row r="11" spans="1:9" x14ac:dyDescent="0.2">
      <c r="C11" s="50" t="s">
        <v>97</v>
      </c>
      <c r="D11" s="87">
        <f>Encroach!D13</f>
        <v>0</v>
      </c>
      <c r="F11" s="88"/>
      <c r="G11" s="153"/>
      <c r="H11" s="288"/>
      <c r="I11" s="313"/>
    </row>
    <row r="12" spans="1:9" x14ac:dyDescent="0.2">
      <c r="C12" s="50" t="s">
        <v>98</v>
      </c>
      <c r="D12" s="87">
        <f>Encroach!D14</f>
        <v>0</v>
      </c>
      <c r="F12" s="88"/>
      <c r="G12" s="284"/>
      <c r="H12" s="288"/>
      <c r="I12" s="313"/>
    </row>
    <row r="13" spans="1:9" x14ac:dyDescent="0.2">
      <c r="C13" s="50"/>
      <c r="D13" s="102"/>
      <c r="F13" s="88"/>
      <c r="G13" s="284"/>
      <c r="H13" s="288"/>
      <c r="I13" s="313"/>
    </row>
    <row r="14" spans="1:9" x14ac:dyDescent="0.2">
      <c r="C14" s="50"/>
      <c r="D14" s="102"/>
      <c r="F14" s="88"/>
      <c r="G14" s="153"/>
      <c r="H14" s="288"/>
      <c r="I14" s="313"/>
    </row>
    <row r="15" spans="1:9" ht="24" customHeight="1" x14ac:dyDescent="0.2">
      <c r="C15" s="50"/>
      <c r="D15" s="102"/>
      <c r="F15" s="88"/>
      <c r="G15" s="287"/>
      <c r="H15" s="288"/>
      <c r="I15" s="313"/>
    </row>
    <row r="16" spans="1:9" x14ac:dyDescent="0.2">
      <c r="A16" s="51"/>
      <c r="B16" s="51"/>
      <c r="C16" s="104"/>
      <c r="D16" s="87"/>
      <c r="E16" s="51"/>
      <c r="F16" s="90"/>
      <c r="G16" s="95"/>
      <c r="H16" s="111"/>
    </row>
    <row r="17" spans="1:8" x14ac:dyDescent="0.2">
      <c r="A17" s="250" t="s">
        <v>104</v>
      </c>
      <c r="B17" s="251"/>
      <c r="C17" s="251"/>
      <c r="D17" s="252"/>
      <c r="E17" s="253" t="s">
        <v>1</v>
      </c>
      <c r="F17" s="254" t="s">
        <v>19</v>
      </c>
      <c r="G17" s="253" t="s">
        <v>105</v>
      </c>
      <c r="H17" s="254" t="s">
        <v>107</v>
      </c>
    </row>
    <row r="18" spans="1:8" x14ac:dyDescent="0.2">
      <c r="A18" s="255"/>
      <c r="B18" s="240"/>
      <c r="C18" s="240"/>
      <c r="D18" s="256"/>
      <c r="E18" s="243"/>
      <c r="F18" s="244"/>
      <c r="G18" s="243"/>
      <c r="H18" s="244" t="s">
        <v>108</v>
      </c>
    </row>
    <row r="19" spans="1:8" x14ac:dyDescent="0.2">
      <c r="A19" s="96"/>
      <c r="B19" s="97"/>
      <c r="C19" s="97"/>
      <c r="D19" s="97"/>
      <c r="E19" s="98"/>
      <c r="F19" s="99"/>
      <c r="G19" s="103"/>
      <c r="H19" s="21"/>
    </row>
    <row r="20" spans="1:8" x14ac:dyDescent="0.2">
      <c r="A20" s="54" t="s">
        <v>26</v>
      </c>
      <c r="B20" s="10"/>
      <c r="C20" s="33"/>
      <c r="D20" s="10"/>
      <c r="E20" s="32"/>
      <c r="F20" s="12"/>
      <c r="G20" s="17"/>
      <c r="H20" s="11"/>
    </row>
    <row r="21" spans="1:8" x14ac:dyDescent="0.2">
      <c r="A21" s="9"/>
      <c r="B21" s="115" t="s">
        <v>233</v>
      </c>
      <c r="C21" s="115"/>
      <c r="D21" s="115"/>
      <c r="E21" s="116"/>
      <c r="F21" s="12" t="s">
        <v>3</v>
      </c>
      <c r="G21" s="17">
        <v>30</v>
      </c>
      <c r="H21" s="23">
        <f t="shared" ref="H21:H37" si="0">+E21*G21</f>
        <v>0</v>
      </c>
    </row>
    <row r="22" spans="1:8" x14ac:dyDescent="0.2">
      <c r="A22" s="9"/>
      <c r="B22" s="115" t="s">
        <v>234</v>
      </c>
      <c r="C22" s="115"/>
      <c r="D22" s="115"/>
      <c r="E22" s="116"/>
      <c r="F22" s="12" t="s">
        <v>3</v>
      </c>
      <c r="G22" s="17">
        <v>40</v>
      </c>
      <c r="H22" s="23">
        <f t="shared" si="0"/>
        <v>0</v>
      </c>
    </row>
    <row r="23" spans="1:8" x14ac:dyDescent="0.2">
      <c r="A23" s="9"/>
      <c r="B23" s="115" t="s">
        <v>235</v>
      </c>
      <c r="C23" s="115"/>
      <c r="D23" s="115"/>
      <c r="E23" s="116"/>
      <c r="F23" s="12" t="s">
        <v>3</v>
      </c>
      <c r="G23" s="17">
        <v>45</v>
      </c>
      <c r="H23" s="23">
        <f t="shared" si="0"/>
        <v>0</v>
      </c>
    </row>
    <row r="24" spans="1:8" x14ac:dyDescent="0.2">
      <c r="A24" s="9"/>
      <c r="B24" s="10" t="s">
        <v>136</v>
      </c>
      <c r="C24" s="10"/>
      <c r="D24" s="10"/>
      <c r="E24" s="32"/>
      <c r="F24" s="12" t="s">
        <v>3</v>
      </c>
      <c r="G24" s="17">
        <v>90</v>
      </c>
      <c r="H24" s="23">
        <f t="shared" si="0"/>
        <v>0</v>
      </c>
    </row>
    <row r="25" spans="1:8" x14ac:dyDescent="0.2">
      <c r="A25" s="9"/>
      <c r="B25" s="10" t="s">
        <v>133</v>
      </c>
      <c r="C25" s="10"/>
      <c r="D25" s="10"/>
      <c r="E25" s="32"/>
      <c r="F25" s="12" t="s">
        <v>3</v>
      </c>
      <c r="G25" s="17">
        <v>95</v>
      </c>
      <c r="H25" s="23">
        <f t="shared" si="0"/>
        <v>0</v>
      </c>
    </row>
    <row r="26" spans="1:8" x14ac:dyDescent="0.2">
      <c r="A26" s="9"/>
      <c r="B26" s="10" t="s">
        <v>134</v>
      </c>
      <c r="C26" s="10"/>
      <c r="D26" s="10"/>
      <c r="E26" s="32"/>
      <c r="F26" s="12" t="s">
        <v>3</v>
      </c>
      <c r="G26" s="17">
        <v>105</v>
      </c>
      <c r="H26" s="23">
        <f t="shared" si="0"/>
        <v>0</v>
      </c>
    </row>
    <row r="27" spans="1:8" x14ac:dyDescent="0.2">
      <c r="A27" s="9"/>
      <c r="B27" s="10" t="s">
        <v>135</v>
      </c>
      <c r="C27" s="10"/>
      <c r="D27" s="10"/>
      <c r="E27" s="32"/>
      <c r="F27" s="12" t="s">
        <v>3</v>
      </c>
      <c r="G27" s="17">
        <v>115</v>
      </c>
      <c r="H27" s="23">
        <f t="shared" si="0"/>
        <v>0</v>
      </c>
    </row>
    <row r="28" spans="1:8" x14ac:dyDescent="0.2">
      <c r="A28" s="9"/>
      <c r="B28" s="10"/>
      <c r="C28" s="10"/>
      <c r="D28" s="10"/>
      <c r="E28" s="32"/>
      <c r="F28" s="12"/>
      <c r="G28" s="17"/>
      <c r="H28" s="23"/>
    </row>
    <row r="29" spans="1:8" x14ac:dyDescent="0.2">
      <c r="A29" s="9"/>
      <c r="B29" s="10"/>
      <c r="C29" s="10"/>
      <c r="D29" s="10"/>
      <c r="E29" s="32"/>
      <c r="F29" s="12"/>
      <c r="G29" s="17"/>
      <c r="H29" s="23"/>
    </row>
    <row r="30" spans="1:8" x14ac:dyDescent="0.2">
      <c r="A30" s="9"/>
      <c r="B30" s="10"/>
      <c r="C30" s="33"/>
      <c r="D30" s="10"/>
      <c r="E30" s="32"/>
      <c r="F30" s="12"/>
      <c r="G30" s="17"/>
      <c r="H30" s="23">
        <f t="shared" si="0"/>
        <v>0</v>
      </c>
    </row>
    <row r="31" spans="1:8" x14ac:dyDescent="0.2">
      <c r="A31" s="54" t="s">
        <v>24</v>
      </c>
      <c r="B31" s="10"/>
      <c r="C31" s="33"/>
      <c r="D31" s="10"/>
      <c r="E31" s="32"/>
      <c r="F31" s="12"/>
      <c r="G31" s="17"/>
      <c r="H31" s="23">
        <f t="shared" si="0"/>
        <v>0</v>
      </c>
    </row>
    <row r="32" spans="1:8" x14ac:dyDescent="0.2">
      <c r="A32" s="54"/>
      <c r="B32" s="10"/>
      <c r="C32" s="115" t="s">
        <v>230</v>
      </c>
      <c r="D32" s="10"/>
      <c r="E32" s="32"/>
      <c r="F32" s="12"/>
      <c r="G32" s="17"/>
      <c r="H32" s="23"/>
    </row>
    <row r="33" spans="1:8" x14ac:dyDescent="0.2">
      <c r="A33" s="9"/>
      <c r="B33" s="163" t="s">
        <v>229</v>
      </c>
      <c r="C33" s="33"/>
      <c r="D33" s="10"/>
      <c r="E33" s="138"/>
      <c r="F33" s="12" t="s">
        <v>5</v>
      </c>
      <c r="G33" s="16">
        <v>1000</v>
      </c>
      <c r="H33" s="23">
        <f t="shared" si="0"/>
        <v>0</v>
      </c>
    </row>
    <row r="34" spans="1:8" x14ac:dyDescent="0.2">
      <c r="A34" s="9"/>
      <c r="B34" s="163" t="s">
        <v>231</v>
      </c>
      <c r="C34" s="33"/>
      <c r="D34" s="10"/>
      <c r="E34" s="138"/>
      <c r="F34" s="12" t="s">
        <v>5</v>
      </c>
      <c r="G34" s="16">
        <v>2200</v>
      </c>
      <c r="H34" s="23">
        <f t="shared" si="0"/>
        <v>0</v>
      </c>
    </row>
    <row r="35" spans="1:8" x14ac:dyDescent="0.2">
      <c r="A35" s="9"/>
      <c r="B35" s="10"/>
      <c r="C35" s="115"/>
      <c r="D35" s="10"/>
      <c r="E35" s="32"/>
      <c r="F35" s="12"/>
      <c r="G35" s="17"/>
      <c r="H35" s="23">
        <f t="shared" si="0"/>
        <v>0</v>
      </c>
    </row>
    <row r="36" spans="1:8" x14ac:dyDescent="0.2">
      <c r="A36" s="9"/>
      <c r="B36" s="10"/>
      <c r="C36" s="33"/>
      <c r="D36" s="10"/>
      <c r="E36" s="32"/>
      <c r="F36" s="12"/>
      <c r="G36" s="17"/>
      <c r="H36" s="23">
        <f t="shared" si="0"/>
        <v>0</v>
      </c>
    </row>
    <row r="37" spans="1:8" x14ac:dyDescent="0.2">
      <c r="A37" s="54" t="s">
        <v>12</v>
      </c>
      <c r="B37" s="10"/>
      <c r="C37" s="33"/>
      <c r="D37" s="10"/>
      <c r="E37" s="32"/>
      <c r="F37" s="12"/>
      <c r="G37" s="17"/>
      <c r="H37" s="23">
        <f t="shared" si="0"/>
        <v>0</v>
      </c>
    </row>
    <row r="38" spans="1:8" x14ac:dyDescent="0.2">
      <c r="A38" s="54"/>
      <c r="B38" s="10"/>
      <c r="C38" s="115" t="s">
        <v>230</v>
      </c>
      <c r="D38" s="10"/>
      <c r="E38" s="32"/>
      <c r="F38" s="12"/>
      <c r="G38" s="17"/>
      <c r="H38" s="23"/>
    </row>
    <row r="39" spans="1:8" x14ac:dyDescent="0.2">
      <c r="A39" s="9"/>
      <c r="B39" s="221" t="s">
        <v>281</v>
      </c>
      <c r="C39" s="33"/>
      <c r="D39" s="10"/>
      <c r="E39" s="32"/>
      <c r="F39" s="12" t="s">
        <v>5</v>
      </c>
      <c r="G39" s="16">
        <v>5400</v>
      </c>
      <c r="H39" s="23">
        <f>+E39*G39</f>
        <v>0</v>
      </c>
    </row>
    <row r="40" spans="1:8" x14ac:dyDescent="0.2">
      <c r="A40" s="9"/>
      <c r="B40" s="10"/>
      <c r="C40" s="33"/>
      <c r="D40" s="10"/>
      <c r="E40" s="32"/>
      <c r="F40" s="12"/>
      <c r="G40" s="17"/>
      <c r="H40" s="23">
        <f>+E40*G40</f>
        <v>0</v>
      </c>
    </row>
    <row r="41" spans="1:8" x14ac:dyDescent="0.2">
      <c r="A41" s="54" t="s">
        <v>25</v>
      </c>
      <c r="B41" s="10"/>
      <c r="C41" s="33"/>
      <c r="D41" s="10"/>
      <c r="E41" s="32"/>
      <c r="F41" s="12"/>
      <c r="G41" s="17"/>
      <c r="H41" s="23">
        <f>+E41*G41</f>
        <v>0</v>
      </c>
    </row>
    <row r="42" spans="1:8" x14ac:dyDescent="0.2">
      <c r="A42" s="54"/>
      <c r="B42" s="10"/>
      <c r="C42" s="115" t="s">
        <v>230</v>
      </c>
      <c r="D42" s="10"/>
      <c r="E42" s="32"/>
      <c r="F42" s="12"/>
      <c r="G42" s="17"/>
      <c r="H42" s="23"/>
    </row>
    <row r="43" spans="1:8" x14ac:dyDescent="0.2">
      <c r="A43" s="9"/>
      <c r="B43" s="221" t="s">
        <v>282</v>
      </c>
      <c r="C43" s="33"/>
      <c r="D43" s="10"/>
      <c r="E43" s="32"/>
      <c r="F43" s="12" t="s">
        <v>5</v>
      </c>
      <c r="G43" s="16">
        <v>4600</v>
      </c>
      <c r="H43" s="23">
        <f>+E43*G43</f>
        <v>0</v>
      </c>
    </row>
    <row r="44" spans="1:8" x14ac:dyDescent="0.2">
      <c r="A44" s="9"/>
      <c r="B44" s="221" t="s">
        <v>283</v>
      </c>
      <c r="C44" s="33"/>
      <c r="D44" s="10"/>
      <c r="E44" s="32"/>
      <c r="F44" s="12" t="s">
        <v>5</v>
      </c>
      <c r="G44" s="16">
        <v>4500</v>
      </c>
      <c r="H44" s="23">
        <f>+E44*G44</f>
        <v>0</v>
      </c>
    </row>
    <row r="45" spans="1:8" x14ac:dyDescent="0.2">
      <c r="A45" s="9"/>
      <c r="B45" s="10"/>
      <c r="C45" s="33"/>
      <c r="D45" s="10"/>
      <c r="E45" s="32"/>
      <c r="F45" s="12"/>
      <c r="G45" s="131"/>
      <c r="H45" s="23"/>
    </row>
    <row r="46" spans="1:8" x14ac:dyDescent="0.2">
      <c r="A46" s="9"/>
      <c r="B46" s="10"/>
      <c r="C46" s="33"/>
      <c r="D46" s="335" t="s">
        <v>166</v>
      </c>
      <c r="E46" s="335"/>
      <c r="F46" s="335"/>
      <c r="G46" s="338"/>
      <c r="H46" s="23">
        <f>SUM(H21:H45)*0.1</f>
        <v>0</v>
      </c>
    </row>
    <row r="47" spans="1:8" ht="15.75" x14ac:dyDescent="0.25">
      <c r="A47" s="9"/>
      <c r="B47" s="10"/>
      <c r="C47" s="10"/>
      <c r="D47" s="10"/>
      <c r="E47" s="32"/>
      <c r="F47" s="12"/>
      <c r="G47" s="86" t="s">
        <v>48</v>
      </c>
      <c r="H47" s="23">
        <f>SUM(H21:H46)</f>
        <v>0</v>
      </c>
    </row>
    <row r="48" spans="1:8" x14ac:dyDescent="0.2">
      <c r="A48" s="54" t="s">
        <v>28</v>
      </c>
      <c r="B48" s="10"/>
      <c r="C48" s="33"/>
      <c r="D48" s="10"/>
      <c r="E48" s="32"/>
      <c r="F48" s="12"/>
      <c r="G48" s="17"/>
      <c r="H48" s="23">
        <f>+E48*G48</f>
        <v>0</v>
      </c>
    </row>
    <row r="49" spans="1:8" x14ac:dyDescent="0.2">
      <c r="A49" s="9"/>
      <c r="B49" s="10" t="s">
        <v>120</v>
      </c>
      <c r="C49" s="1"/>
      <c r="D49" s="10"/>
      <c r="E49" s="138"/>
      <c r="F49" s="12" t="s">
        <v>5</v>
      </c>
      <c r="G49" s="17">
        <v>3000</v>
      </c>
      <c r="H49" s="23">
        <f>+E49*G49</f>
        <v>0</v>
      </c>
    </row>
    <row r="50" spans="1:8" x14ac:dyDescent="0.2">
      <c r="A50" s="9"/>
      <c r="B50" s="10" t="s">
        <v>139</v>
      </c>
      <c r="C50" s="10"/>
      <c r="D50" s="10"/>
      <c r="E50" s="138"/>
      <c r="F50" s="12" t="s">
        <v>5</v>
      </c>
      <c r="G50" s="17">
        <v>7000</v>
      </c>
      <c r="H50" s="23">
        <f>+E50*G50</f>
        <v>0</v>
      </c>
    </row>
    <row r="51" spans="1:8" x14ac:dyDescent="0.2">
      <c r="A51" s="9"/>
      <c r="B51" s="10"/>
      <c r="C51" s="10"/>
      <c r="D51" s="10"/>
      <c r="E51" s="32"/>
      <c r="F51" s="12"/>
      <c r="G51" s="17"/>
      <c r="H51" s="23"/>
    </row>
    <row r="52" spans="1:8" x14ac:dyDescent="0.2">
      <c r="A52" s="54" t="s">
        <v>78</v>
      </c>
      <c r="B52" s="10"/>
      <c r="C52" s="10"/>
      <c r="D52" s="10"/>
      <c r="E52" s="32"/>
      <c r="F52" s="12"/>
      <c r="G52" s="17"/>
      <c r="H52" s="23">
        <f t="shared" ref="H52:H80" si="1">+E52*G52</f>
        <v>0</v>
      </c>
    </row>
    <row r="53" spans="1:8" x14ac:dyDescent="0.2">
      <c r="A53" s="9"/>
      <c r="B53" s="10" t="s">
        <v>10</v>
      </c>
      <c r="C53" s="10"/>
      <c r="D53" s="10"/>
      <c r="E53" s="32"/>
      <c r="F53" s="12" t="s">
        <v>5</v>
      </c>
      <c r="G53" s="17">
        <v>550</v>
      </c>
      <c r="H53" s="23">
        <f t="shared" si="1"/>
        <v>0</v>
      </c>
    </row>
    <row r="54" spans="1:8" x14ac:dyDescent="0.2">
      <c r="A54" s="9"/>
      <c r="B54" s="10" t="s">
        <v>11</v>
      </c>
      <c r="C54" s="10"/>
      <c r="D54" s="10"/>
      <c r="E54" s="32"/>
      <c r="F54" s="12" t="s">
        <v>5</v>
      </c>
      <c r="G54" s="17">
        <v>850</v>
      </c>
      <c r="H54" s="23">
        <f t="shared" si="1"/>
        <v>0</v>
      </c>
    </row>
    <row r="55" spans="1:8" x14ac:dyDescent="0.2">
      <c r="A55" s="9"/>
      <c r="B55" s="10" t="s">
        <v>6</v>
      </c>
      <c r="C55" s="10"/>
      <c r="D55" s="10"/>
      <c r="E55" s="32"/>
      <c r="F55" s="12" t="s">
        <v>5</v>
      </c>
      <c r="G55" s="17">
        <v>1250</v>
      </c>
      <c r="H55" s="23">
        <f t="shared" si="1"/>
        <v>0</v>
      </c>
    </row>
    <row r="56" spans="1:8" x14ac:dyDescent="0.2">
      <c r="A56" s="9"/>
      <c r="B56" s="10" t="s">
        <v>79</v>
      </c>
      <c r="C56" s="10"/>
      <c r="D56" s="10"/>
      <c r="E56" s="32"/>
      <c r="F56" s="12" t="s">
        <v>5</v>
      </c>
      <c r="G56" s="17">
        <v>1375</v>
      </c>
      <c r="H56" s="23">
        <f t="shared" si="1"/>
        <v>0</v>
      </c>
    </row>
    <row r="57" spans="1:8" x14ac:dyDescent="0.2">
      <c r="A57" s="9"/>
      <c r="B57" s="10" t="s">
        <v>80</v>
      </c>
      <c r="C57" s="10"/>
      <c r="D57" s="10"/>
      <c r="E57" s="32"/>
      <c r="F57" s="12" t="s">
        <v>5</v>
      </c>
      <c r="G57" s="17">
        <v>3425</v>
      </c>
      <c r="H57" s="23">
        <f t="shared" si="1"/>
        <v>0</v>
      </c>
    </row>
    <row r="58" spans="1:8" x14ac:dyDescent="0.2">
      <c r="A58" s="9"/>
      <c r="B58" s="10"/>
      <c r="C58" s="10"/>
      <c r="D58" s="10"/>
      <c r="E58" s="32"/>
      <c r="F58" s="12"/>
      <c r="G58" s="17"/>
      <c r="H58" s="23">
        <f t="shared" si="1"/>
        <v>0</v>
      </c>
    </row>
    <row r="59" spans="1:8" x14ac:dyDescent="0.2">
      <c r="A59" s="54" t="s">
        <v>81</v>
      </c>
      <c r="B59" s="10"/>
      <c r="C59" s="10"/>
      <c r="D59" s="10"/>
      <c r="E59" s="32"/>
      <c r="F59" s="12"/>
      <c r="G59" s="17"/>
      <c r="H59" s="23">
        <f t="shared" si="1"/>
        <v>0</v>
      </c>
    </row>
    <row r="60" spans="1:8" x14ac:dyDescent="0.2">
      <c r="A60" s="54"/>
      <c r="B60" s="10" t="s">
        <v>27</v>
      </c>
      <c r="C60" s="10"/>
      <c r="D60" s="10"/>
      <c r="E60" s="138"/>
      <c r="F60" s="12" t="s">
        <v>5</v>
      </c>
      <c r="G60" s="17">
        <v>1750</v>
      </c>
      <c r="H60" s="23">
        <f t="shared" si="1"/>
        <v>0</v>
      </c>
    </row>
    <row r="61" spans="1:8" x14ac:dyDescent="0.2">
      <c r="A61" s="54"/>
      <c r="B61" s="10" t="s">
        <v>140</v>
      </c>
      <c r="C61" s="10"/>
      <c r="D61" s="10"/>
      <c r="E61" s="32"/>
      <c r="F61" s="12" t="s">
        <v>5</v>
      </c>
      <c r="G61" s="17">
        <v>3500</v>
      </c>
      <c r="H61" s="23">
        <f t="shared" si="1"/>
        <v>0</v>
      </c>
    </row>
    <row r="62" spans="1:8" x14ac:dyDescent="0.2">
      <c r="A62" s="54"/>
      <c r="B62" s="10" t="s">
        <v>141</v>
      </c>
      <c r="C62" s="10"/>
      <c r="D62" s="10"/>
      <c r="E62" s="32"/>
      <c r="F62" s="12" t="s">
        <v>5</v>
      </c>
      <c r="G62" s="17">
        <v>3750</v>
      </c>
      <c r="H62" s="23">
        <f t="shared" si="1"/>
        <v>0</v>
      </c>
    </row>
    <row r="63" spans="1:8" x14ac:dyDescent="0.2">
      <c r="A63" s="54"/>
      <c r="B63" s="10" t="s">
        <v>142</v>
      </c>
      <c r="C63" s="10"/>
      <c r="D63" s="10"/>
      <c r="E63" s="32"/>
      <c r="F63" s="12" t="s">
        <v>5</v>
      </c>
      <c r="G63" s="17">
        <v>4100</v>
      </c>
      <c r="H63" s="23">
        <f t="shared" si="1"/>
        <v>0</v>
      </c>
    </row>
    <row r="64" spans="1:8" x14ac:dyDescent="0.2">
      <c r="A64" s="54"/>
      <c r="B64" s="10"/>
      <c r="C64" s="10"/>
      <c r="D64" s="10"/>
      <c r="E64" s="32"/>
      <c r="F64" s="12"/>
      <c r="G64" s="17"/>
      <c r="H64" s="23">
        <f t="shared" si="1"/>
        <v>0</v>
      </c>
    </row>
    <row r="65" spans="1:8" x14ac:dyDescent="0.2">
      <c r="A65" s="54"/>
      <c r="B65" s="10" t="s">
        <v>143</v>
      </c>
      <c r="C65" s="10"/>
      <c r="D65" s="10"/>
      <c r="E65" s="32"/>
      <c r="F65" s="12" t="s">
        <v>5</v>
      </c>
      <c r="G65" s="17">
        <v>300</v>
      </c>
      <c r="H65" s="23">
        <f t="shared" si="1"/>
        <v>0</v>
      </c>
    </row>
    <row r="66" spans="1:8" x14ac:dyDescent="0.2">
      <c r="A66" s="54"/>
      <c r="B66" s="10" t="s">
        <v>144</v>
      </c>
      <c r="C66" s="10"/>
      <c r="D66" s="10"/>
      <c r="E66" s="32"/>
      <c r="F66" s="12" t="s">
        <v>5</v>
      </c>
      <c r="G66" s="17">
        <v>475</v>
      </c>
      <c r="H66" s="23">
        <f t="shared" si="1"/>
        <v>0</v>
      </c>
    </row>
    <row r="67" spans="1:8" x14ac:dyDescent="0.2">
      <c r="A67" s="54"/>
      <c r="B67" s="163" t="s">
        <v>232</v>
      </c>
      <c r="C67" s="33"/>
      <c r="D67" s="10"/>
      <c r="E67" s="32"/>
      <c r="F67" s="12" t="s">
        <v>5</v>
      </c>
      <c r="G67" s="17">
        <v>585</v>
      </c>
      <c r="H67" s="23"/>
    </row>
    <row r="68" spans="1:8" x14ac:dyDescent="0.2">
      <c r="A68" s="54"/>
      <c r="B68" s="10"/>
      <c r="C68" s="10"/>
      <c r="D68" s="10"/>
      <c r="E68" s="32"/>
      <c r="F68" s="12"/>
      <c r="G68" s="17"/>
      <c r="H68" s="23">
        <f t="shared" si="1"/>
        <v>0</v>
      </c>
    </row>
    <row r="69" spans="1:8" x14ac:dyDescent="0.2">
      <c r="A69" s="54"/>
      <c r="B69" s="10"/>
      <c r="C69" s="10"/>
      <c r="D69" s="10"/>
      <c r="E69" s="32"/>
      <c r="F69" s="12"/>
      <c r="G69" s="17"/>
      <c r="H69" s="23"/>
    </row>
    <row r="70" spans="1:8" x14ac:dyDescent="0.2">
      <c r="A70" s="54" t="s">
        <v>111</v>
      </c>
      <c r="B70" s="10"/>
      <c r="C70" s="10"/>
      <c r="D70" s="10"/>
      <c r="E70" s="32"/>
      <c r="F70" s="12"/>
      <c r="G70" s="17"/>
      <c r="H70" s="23">
        <f t="shared" si="1"/>
        <v>0</v>
      </c>
    </row>
    <row r="71" spans="1:8" x14ac:dyDescent="0.2">
      <c r="A71" s="54"/>
      <c r="B71" s="10"/>
      <c r="C71" s="10"/>
      <c r="D71" s="10"/>
      <c r="E71" s="32"/>
      <c r="F71" s="12"/>
      <c r="G71" s="17"/>
      <c r="H71" s="23">
        <f t="shared" si="1"/>
        <v>0</v>
      </c>
    </row>
    <row r="72" spans="1:8" x14ac:dyDescent="0.2">
      <c r="A72" s="54"/>
      <c r="B72" s="10"/>
      <c r="C72" s="10"/>
      <c r="D72" s="10"/>
      <c r="E72" s="32"/>
      <c r="F72" s="12"/>
      <c r="G72" s="17"/>
      <c r="H72" s="23">
        <f t="shared" si="1"/>
        <v>0</v>
      </c>
    </row>
    <row r="73" spans="1:8" x14ac:dyDescent="0.2">
      <c r="A73" s="54"/>
      <c r="B73" s="10"/>
      <c r="C73" s="10"/>
      <c r="D73" s="10"/>
      <c r="E73" s="32"/>
      <c r="F73" s="12"/>
      <c r="G73" s="17"/>
      <c r="H73" s="23">
        <f t="shared" si="1"/>
        <v>0</v>
      </c>
    </row>
    <row r="74" spans="1:8" x14ac:dyDescent="0.2">
      <c r="A74" s="54"/>
      <c r="B74" s="10"/>
      <c r="C74" s="10"/>
      <c r="D74" s="10"/>
      <c r="E74" s="32"/>
      <c r="F74" s="12"/>
      <c r="G74" s="17"/>
      <c r="H74" s="23">
        <f t="shared" si="1"/>
        <v>0</v>
      </c>
    </row>
    <row r="75" spans="1:8" x14ac:dyDescent="0.2">
      <c r="A75" s="54"/>
      <c r="B75" s="10"/>
      <c r="C75" s="10"/>
      <c r="D75" s="10"/>
      <c r="E75" s="32"/>
      <c r="F75" s="12"/>
      <c r="G75" s="17"/>
      <c r="H75" s="23">
        <f t="shared" si="1"/>
        <v>0</v>
      </c>
    </row>
    <row r="76" spans="1:8" x14ac:dyDescent="0.2">
      <c r="A76" s="54"/>
      <c r="B76" s="10"/>
      <c r="C76" s="10"/>
      <c r="D76" s="10"/>
      <c r="E76" s="32"/>
      <c r="F76" s="12"/>
      <c r="G76" s="17"/>
      <c r="H76" s="23">
        <f t="shared" si="1"/>
        <v>0</v>
      </c>
    </row>
    <row r="77" spans="1:8" x14ac:dyDescent="0.2">
      <c r="A77" s="54"/>
      <c r="B77" s="10"/>
      <c r="C77" s="10"/>
      <c r="D77" s="10"/>
      <c r="E77" s="32"/>
      <c r="F77" s="12"/>
      <c r="G77" s="17"/>
      <c r="H77" s="23">
        <f t="shared" si="1"/>
        <v>0</v>
      </c>
    </row>
    <row r="78" spans="1:8" x14ac:dyDescent="0.2">
      <c r="A78" s="54"/>
      <c r="B78" s="10"/>
      <c r="C78" s="10"/>
      <c r="D78" s="10"/>
      <c r="E78" s="32"/>
      <c r="F78" s="12"/>
      <c r="G78" s="17"/>
      <c r="H78" s="23">
        <f t="shared" si="1"/>
        <v>0</v>
      </c>
    </row>
    <row r="79" spans="1:8" x14ac:dyDescent="0.2">
      <c r="A79" s="54"/>
      <c r="B79" s="10"/>
      <c r="C79" s="10"/>
      <c r="D79" s="10"/>
      <c r="E79" s="32"/>
      <c r="F79" s="12"/>
      <c r="G79" s="17"/>
      <c r="H79" s="23">
        <f t="shared" si="1"/>
        <v>0</v>
      </c>
    </row>
    <row r="80" spans="1:8" x14ac:dyDescent="0.2">
      <c r="A80" s="54"/>
      <c r="B80" s="10"/>
      <c r="C80" s="10"/>
      <c r="D80" s="10"/>
      <c r="E80" s="32"/>
      <c r="F80" s="12"/>
      <c r="G80" s="17"/>
      <c r="H80" s="23">
        <f t="shared" si="1"/>
        <v>0</v>
      </c>
    </row>
    <row r="81" spans="1:8" x14ac:dyDescent="0.2">
      <c r="A81" s="54"/>
      <c r="B81" s="10"/>
      <c r="C81" s="10"/>
      <c r="D81" s="335" t="s">
        <v>166</v>
      </c>
      <c r="E81" s="335"/>
      <c r="F81" s="335"/>
      <c r="G81" s="338"/>
      <c r="H81" s="23">
        <f>SUM(H49:H80)*0.1</f>
        <v>0</v>
      </c>
    </row>
    <row r="82" spans="1:8" ht="15.75" x14ac:dyDescent="0.25">
      <c r="A82" s="5"/>
      <c r="B82" s="6"/>
      <c r="C82" s="6"/>
      <c r="D82" s="6"/>
      <c r="E82" s="7"/>
      <c r="F82" s="31"/>
      <c r="G82" s="86" t="s">
        <v>48</v>
      </c>
      <c r="H82" s="136">
        <f>SUM(H49:H81)</f>
        <v>0</v>
      </c>
    </row>
    <row r="83" spans="1:8" ht="15.75" x14ac:dyDescent="0.25">
      <c r="A83" s="5"/>
      <c r="B83" s="6"/>
      <c r="C83" s="6"/>
      <c r="D83" s="6"/>
      <c r="E83" s="7"/>
      <c r="F83" s="8"/>
      <c r="G83" s="132"/>
      <c r="H83" s="66"/>
    </row>
    <row r="84" spans="1:8" x14ac:dyDescent="0.2">
      <c r="A84" s="68" t="s">
        <v>168</v>
      </c>
      <c r="B84" s="6"/>
      <c r="C84" s="6"/>
      <c r="D84" s="6"/>
      <c r="E84" s="32"/>
      <c r="F84" s="8" t="s">
        <v>29</v>
      </c>
      <c r="G84" s="130">
        <f>((H47+H82)*0.025)+0.1*((H47+H82)*0.025)</f>
        <v>0</v>
      </c>
      <c r="H84" s="63">
        <f>G84</f>
        <v>0</v>
      </c>
    </row>
    <row r="85" spans="1:8" ht="15.75" x14ac:dyDescent="0.25">
      <c r="A85" s="343" t="s">
        <v>174</v>
      </c>
      <c r="B85" s="344"/>
      <c r="C85" s="344"/>
      <c r="D85" s="345"/>
      <c r="E85" s="7"/>
      <c r="F85" s="160" t="s">
        <v>29</v>
      </c>
      <c r="G85" s="132">
        <f>(H47+H82)*0.04</f>
        <v>0</v>
      </c>
      <c r="H85" s="66">
        <f>G85</f>
        <v>0</v>
      </c>
    </row>
    <row r="86" spans="1:8" ht="15.75" x14ac:dyDescent="0.2">
      <c r="A86" s="5"/>
      <c r="B86" s="6"/>
      <c r="C86" s="6"/>
      <c r="D86" s="6"/>
      <c r="E86" s="7"/>
      <c r="F86" s="31"/>
      <c r="G86" s="64" t="s">
        <v>53</v>
      </c>
      <c r="H86" s="66">
        <f>SUM(H47,H82,H84,H85)</f>
        <v>0</v>
      </c>
    </row>
    <row r="87" spans="1:8" x14ac:dyDescent="0.2">
      <c r="B87" s="80"/>
    </row>
  </sheetData>
  <mergeCells count="4">
    <mergeCell ref="I8:I15"/>
    <mergeCell ref="D46:G46"/>
    <mergeCell ref="D81:G81"/>
    <mergeCell ref="A85:D85"/>
  </mergeCells>
  <phoneticPr fontId="22" type="noConversion"/>
  <pageMargins left="0.75" right="0.75" top="1" bottom="1" header="0.5" footer="0.5"/>
  <pageSetup scale="96" orientation="portrait" r:id="rId1"/>
  <headerFooter alignWithMargins="0">
    <oddHeader>&amp;RPage &amp;P of &amp;N</oddHeader>
    <oddFooter>&amp;L&amp;"Times New Roman,Italic"&amp;8S:\Engineering\Forms\Land Forms\
Engineering Cost Estimate\Engineering 
Project Cost Estimate  03-31-20&amp;R&amp;"Times New Roman,Italic"&amp;8Last Update: 03-31-2020</oddFooter>
  </headerFooter>
  <rowBreaks count="2" manualBreakCount="2">
    <brk id="47" max="7" man="1"/>
    <brk id="87" max="16383" man="1"/>
  </rowBreaks>
  <colBreaks count="1" manualBreakCount="1">
    <brk id="9" max="84" man="1"/>
  </colBreaks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r:id="rId5">
            <anchor moveWithCells="1">
              <from>
                <xdr:col>3</xdr:col>
                <xdr:colOff>1200150</xdr:colOff>
                <xdr:row>0</xdr:row>
                <xdr:rowOff>161925</xdr:rowOff>
              </from>
              <to>
                <xdr:col>5</xdr:col>
                <xdr:colOff>0</xdr:colOff>
                <xdr:row>3</xdr:row>
                <xdr:rowOff>419100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6"/>
  <sheetViews>
    <sheetView showZeros="0" topLeftCell="A16" zoomScaleNormal="100" zoomScaleSheetLayoutView="100" workbookViewId="0">
      <selection activeCell="D37" sqref="D37"/>
    </sheetView>
  </sheetViews>
  <sheetFormatPr defaultRowHeight="12.75" x14ac:dyDescent="0.2"/>
  <cols>
    <col min="1" max="1" width="2.28515625" customWidth="1"/>
    <col min="2" max="3" width="7.42578125" customWidth="1"/>
    <col min="4" max="4" width="34.5703125" customWidth="1"/>
    <col min="5" max="5" width="5.7109375" customWidth="1"/>
    <col min="6" max="6" width="5.85546875" customWidth="1"/>
    <col min="7" max="7" width="10.7109375" customWidth="1"/>
    <col min="8" max="8" width="18.7109375" customWidth="1"/>
    <col min="9" max="9" width="3.28515625" customWidth="1"/>
  </cols>
  <sheetData>
    <row r="1" spans="1:10" ht="18" x14ac:dyDescent="0.2">
      <c r="A1" s="25">
        <f>Encroach!A1</f>
        <v>0</v>
      </c>
      <c r="B1" s="26"/>
      <c r="C1" s="26"/>
      <c r="D1" s="26"/>
      <c r="E1" s="26"/>
      <c r="F1" s="26"/>
      <c r="G1" s="26"/>
      <c r="H1" s="26"/>
    </row>
    <row r="2" spans="1:10" ht="15.75" x14ac:dyDescent="0.2">
      <c r="A2" s="34"/>
      <c r="B2" s="26"/>
      <c r="C2" s="26"/>
      <c r="D2" s="26"/>
      <c r="E2" s="26"/>
      <c r="F2" s="26"/>
      <c r="G2" s="26"/>
      <c r="H2" s="26"/>
    </row>
    <row r="3" spans="1:10" ht="18" x14ac:dyDescent="0.2">
      <c r="A3" s="81">
        <f>Encroach!$A$6</f>
        <v>0</v>
      </c>
      <c r="B3" s="27"/>
      <c r="C3" s="27"/>
      <c r="D3" s="27"/>
      <c r="E3" s="27"/>
      <c r="F3" s="27"/>
      <c r="G3" s="27"/>
      <c r="H3" s="27"/>
    </row>
    <row r="4" spans="1:10" ht="18" x14ac:dyDescent="0.2">
      <c r="A4" s="81"/>
      <c r="B4" s="27"/>
      <c r="C4" s="27"/>
      <c r="D4" s="27"/>
      <c r="E4" s="27"/>
      <c r="F4" s="27"/>
      <c r="G4" s="27"/>
      <c r="H4" s="27"/>
    </row>
    <row r="5" spans="1:10" ht="15.75" x14ac:dyDescent="0.2">
      <c r="A5" s="34" t="s">
        <v>121</v>
      </c>
      <c r="B5" s="26"/>
      <c r="C5" s="26"/>
      <c r="D5" s="26"/>
      <c r="E5" s="26"/>
      <c r="F5" s="26"/>
      <c r="G5" s="26"/>
      <c r="H5" s="26"/>
    </row>
    <row r="6" spans="1:10" ht="15.75" x14ac:dyDescent="0.2">
      <c r="A6" s="78" t="s">
        <v>169</v>
      </c>
      <c r="B6" s="26"/>
      <c r="C6" s="26"/>
      <c r="D6" s="26"/>
      <c r="E6" s="26"/>
      <c r="F6" s="26"/>
      <c r="G6" s="26"/>
      <c r="H6" s="26"/>
    </row>
    <row r="7" spans="1:10" ht="9.75" customHeight="1" x14ac:dyDescent="0.2">
      <c r="A7" s="34"/>
      <c r="B7" s="26"/>
      <c r="C7" s="26"/>
      <c r="D7" s="26"/>
      <c r="E7" s="26"/>
      <c r="F7" s="26"/>
      <c r="G7" s="109"/>
      <c r="H7" s="26"/>
    </row>
    <row r="8" spans="1:10" ht="15.75" x14ac:dyDescent="0.25">
      <c r="A8" s="28"/>
      <c r="B8" s="26"/>
      <c r="C8" s="50" t="s">
        <v>88</v>
      </c>
      <c r="D8" s="87">
        <f>Encroach!D10</f>
        <v>0</v>
      </c>
      <c r="E8" s="29"/>
      <c r="F8" s="283"/>
      <c r="G8" s="284"/>
      <c r="H8" s="288"/>
      <c r="I8" s="312"/>
      <c r="J8" s="88"/>
    </row>
    <row r="9" spans="1:10" x14ac:dyDescent="0.2">
      <c r="B9" s="2"/>
      <c r="C9" s="2" t="s">
        <v>95</v>
      </c>
      <c r="D9" s="87">
        <f>Encroach!D11</f>
        <v>0</v>
      </c>
      <c r="E9" s="30"/>
      <c r="F9" s="88"/>
      <c r="G9" s="284"/>
      <c r="H9" s="288"/>
      <c r="I9" s="313"/>
      <c r="J9" s="88"/>
    </row>
    <row r="10" spans="1:10" x14ac:dyDescent="0.2">
      <c r="B10" s="2"/>
      <c r="C10" s="2" t="s">
        <v>96</v>
      </c>
      <c r="D10" s="87">
        <f>Encroach!D12</f>
        <v>0</v>
      </c>
      <c r="E10" s="1"/>
      <c r="F10" s="88"/>
      <c r="G10" s="153"/>
      <c r="H10" s="288"/>
      <c r="I10" s="313"/>
      <c r="J10" s="88"/>
    </row>
    <row r="11" spans="1:10" x14ac:dyDescent="0.2">
      <c r="C11" s="50" t="s">
        <v>97</v>
      </c>
      <c r="D11" s="87">
        <f>Encroach!D13</f>
        <v>0</v>
      </c>
      <c r="F11" s="88"/>
      <c r="G11" s="153"/>
      <c r="H11" s="288"/>
      <c r="I11" s="313"/>
      <c r="J11" s="88"/>
    </row>
    <row r="12" spans="1:10" x14ac:dyDescent="0.2">
      <c r="C12" s="50" t="s">
        <v>98</v>
      </c>
      <c r="D12" s="87">
        <f>Encroach!D14</f>
        <v>0</v>
      </c>
      <c r="F12" s="88"/>
      <c r="G12" s="284"/>
      <c r="H12" s="288"/>
      <c r="I12" s="313"/>
      <c r="J12" s="88"/>
    </row>
    <row r="13" spans="1:10" x14ac:dyDescent="0.2">
      <c r="C13" s="50"/>
      <c r="D13" s="102"/>
      <c r="F13" s="88"/>
      <c r="G13" s="284"/>
      <c r="H13" s="288"/>
      <c r="I13" s="313"/>
      <c r="J13" s="88"/>
    </row>
    <row r="14" spans="1:10" x14ac:dyDescent="0.2">
      <c r="C14" s="50"/>
      <c r="D14" s="102"/>
      <c r="F14" s="88"/>
      <c r="G14" s="153"/>
      <c r="H14" s="288"/>
      <c r="I14" s="313"/>
      <c r="J14" s="88"/>
    </row>
    <row r="15" spans="1:10" ht="27" customHeight="1" x14ac:dyDescent="0.2">
      <c r="C15" s="50"/>
      <c r="D15" s="102"/>
      <c r="F15" s="88"/>
      <c r="G15" s="287"/>
      <c r="H15" s="288"/>
      <c r="I15" s="313"/>
      <c r="J15" s="88"/>
    </row>
    <row r="16" spans="1:10" x14ac:dyDescent="0.2">
      <c r="A16" s="51"/>
      <c r="B16" s="51"/>
      <c r="C16" s="104"/>
      <c r="D16" s="87"/>
      <c r="E16" s="51"/>
      <c r="F16" s="90"/>
      <c r="G16" s="95"/>
      <c r="H16" s="111"/>
      <c r="I16" s="52"/>
    </row>
    <row r="17" spans="1:8" x14ac:dyDescent="0.2">
      <c r="A17" s="250" t="s">
        <v>104</v>
      </c>
      <c r="B17" s="251"/>
      <c r="C17" s="251"/>
      <c r="D17" s="252"/>
      <c r="E17" s="253" t="s">
        <v>1</v>
      </c>
      <c r="F17" s="254" t="s">
        <v>19</v>
      </c>
      <c r="G17" s="253" t="s">
        <v>105</v>
      </c>
      <c r="H17" s="254" t="s">
        <v>107</v>
      </c>
    </row>
    <row r="18" spans="1:8" x14ac:dyDescent="0.2">
      <c r="A18" s="255"/>
      <c r="B18" s="240"/>
      <c r="C18" s="240"/>
      <c r="D18" s="256"/>
      <c r="E18" s="243"/>
      <c r="F18" s="244"/>
      <c r="G18" s="243"/>
      <c r="H18" s="244" t="s">
        <v>108</v>
      </c>
    </row>
    <row r="19" spans="1:8" x14ac:dyDescent="0.2">
      <c r="A19" s="96"/>
      <c r="B19" s="97"/>
      <c r="C19" s="97"/>
      <c r="D19" s="97"/>
      <c r="E19" s="98"/>
      <c r="F19" s="99"/>
      <c r="G19" s="103"/>
      <c r="H19" s="21"/>
    </row>
    <row r="20" spans="1:8" x14ac:dyDescent="0.2">
      <c r="A20" s="54" t="s">
        <v>26</v>
      </c>
      <c r="B20" s="10"/>
      <c r="C20" s="33"/>
      <c r="D20" s="10"/>
      <c r="E20" s="32"/>
      <c r="F20" s="12"/>
      <c r="G20" s="17"/>
      <c r="H20" s="11"/>
    </row>
    <row r="21" spans="1:8" x14ac:dyDescent="0.2">
      <c r="A21" s="9"/>
      <c r="B21" s="115" t="s">
        <v>233</v>
      </c>
      <c r="C21" s="115"/>
      <c r="D21" s="115"/>
      <c r="E21" s="116"/>
      <c r="F21" s="12" t="s">
        <v>3</v>
      </c>
      <c r="G21" s="17">
        <v>30</v>
      </c>
      <c r="H21" s="23">
        <f t="shared" ref="H21:H27" si="0">+E21*G21</f>
        <v>0</v>
      </c>
    </row>
    <row r="22" spans="1:8" x14ac:dyDescent="0.2">
      <c r="A22" s="9"/>
      <c r="B22" s="115" t="s">
        <v>234</v>
      </c>
      <c r="C22" s="115"/>
      <c r="D22" s="115"/>
      <c r="E22" s="116"/>
      <c r="F22" s="12" t="s">
        <v>3</v>
      </c>
      <c r="G22" s="17">
        <v>40</v>
      </c>
      <c r="H22" s="23">
        <f t="shared" si="0"/>
        <v>0</v>
      </c>
    </row>
    <row r="23" spans="1:8" x14ac:dyDescent="0.2">
      <c r="A23" s="9"/>
      <c r="B23" s="115" t="s">
        <v>235</v>
      </c>
      <c r="C23" s="115"/>
      <c r="D23" s="115"/>
      <c r="E23" s="116"/>
      <c r="F23" s="12" t="s">
        <v>3</v>
      </c>
      <c r="G23" s="17">
        <v>45</v>
      </c>
      <c r="H23" s="23">
        <f t="shared" si="0"/>
        <v>0</v>
      </c>
    </row>
    <row r="24" spans="1:8" x14ac:dyDescent="0.2">
      <c r="A24" s="9"/>
      <c r="B24" s="10" t="s">
        <v>136</v>
      </c>
      <c r="C24" s="10"/>
      <c r="D24" s="10"/>
      <c r="E24" s="32"/>
      <c r="F24" s="12" t="s">
        <v>3</v>
      </c>
      <c r="G24" s="17">
        <v>90</v>
      </c>
      <c r="H24" s="23">
        <f t="shared" si="0"/>
        <v>0</v>
      </c>
    </row>
    <row r="25" spans="1:8" x14ac:dyDescent="0.2">
      <c r="A25" s="9"/>
      <c r="B25" s="10" t="s">
        <v>133</v>
      </c>
      <c r="C25" s="10"/>
      <c r="D25" s="10"/>
      <c r="E25" s="32"/>
      <c r="F25" s="12" t="s">
        <v>3</v>
      </c>
      <c r="G25" s="17">
        <v>95</v>
      </c>
      <c r="H25" s="23">
        <f t="shared" si="0"/>
        <v>0</v>
      </c>
    </row>
    <row r="26" spans="1:8" x14ac:dyDescent="0.2">
      <c r="A26" s="9"/>
      <c r="B26" s="10" t="s">
        <v>134</v>
      </c>
      <c r="C26" s="10"/>
      <c r="D26" s="10"/>
      <c r="E26" s="32"/>
      <c r="F26" s="12" t="s">
        <v>3</v>
      </c>
      <c r="G26" s="17">
        <v>105</v>
      </c>
      <c r="H26" s="23">
        <f t="shared" si="0"/>
        <v>0</v>
      </c>
    </row>
    <row r="27" spans="1:8" x14ac:dyDescent="0.2">
      <c r="A27" s="9"/>
      <c r="B27" s="10" t="s">
        <v>135</v>
      </c>
      <c r="C27" s="10"/>
      <c r="D27" s="10"/>
      <c r="E27" s="32"/>
      <c r="F27" s="12" t="s">
        <v>3</v>
      </c>
      <c r="G27" s="17">
        <v>115</v>
      </c>
      <c r="H27" s="23">
        <f t="shared" si="0"/>
        <v>0</v>
      </c>
    </row>
    <row r="28" spans="1:8" x14ac:dyDescent="0.2">
      <c r="A28" s="9"/>
      <c r="B28" s="10"/>
      <c r="C28" s="10"/>
      <c r="D28" s="10"/>
      <c r="E28" s="32"/>
      <c r="F28" s="12"/>
      <c r="G28" s="17"/>
      <c r="H28" s="23"/>
    </row>
    <row r="29" spans="1:8" x14ac:dyDescent="0.2">
      <c r="A29" s="9"/>
      <c r="B29" s="10"/>
      <c r="C29" s="10"/>
      <c r="D29" s="10"/>
      <c r="E29" s="32"/>
      <c r="F29" s="12"/>
      <c r="G29" s="17"/>
      <c r="H29" s="23"/>
    </row>
    <row r="30" spans="1:8" x14ac:dyDescent="0.2">
      <c r="A30" s="9"/>
      <c r="B30" s="10"/>
      <c r="C30" s="33"/>
      <c r="D30" s="10"/>
      <c r="E30" s="32"/>
      <c r="F30" s="12"/>
      <c r="G30" s="17"/>
      <c r="H30" s="23">
        <f t="shared" ref="H30:H45" si="1">+E30*G30</f>
        <v>0</v>
      </c>
    </row>
    <row r="31" spans="1:8" x14ac:dyDescent="0.2">
      <c r="A31" s="54" t="s">
        <v>24</v>
      </c>
      <c r="B31" s="10"/>
      <c r="C31" s="33"/>
      <c r="D31" s="10"/>
      <c r="E31" s="32"/>
      <c r="F31" s="12"/>
      <c r="G31" s="17"/>
      <c r="H31" s="23">
        <f t="shared" si="1"/>
        <v>0</v>
      </c>
    </row>
    <row r="32" spans="1:8" x14ac:dyDescent="0.2">
      <c r="A32" s="54"/>
      <c r="B32" s="10"/>
      <c r="C32" s="115" t="s">
        <v>230</v>
      </c>
      <c r="D32" s="10"/>
      <c r="E32" s="32"/>
      <c r="F32" s="12"/>
      <c r="G32" s="17"/>
      <c r="H32" s="23"/>
    </row>
    <row r="33" spans="1:8" x14ac:dyDescent="0.2">
      <c r="A33" s="9"/>
      <c r="B33" s="163" t="s">
        <v>229</v>
      </c>
      <c r="C33" s="33"/>
      <c r="D33" s="10"/>
      <c r="E33" s="138"/>
      <c r="F33" s="12" t="s">
        <v>5</v>
      </c>
      <c r="G33" s="16">
        <v>1000</v>
      </c>
      <c r="H33" s="23">
        <f t="shared" si="1"/>
        <v>0</v>
      </c>
    </row>
    <row r="34" spans="1:8" x14ac:dyDescent="0.2">
      <c r="A34" s="9"/>
      <c r="B34" s="163" t="s">
        <v>231</v>
      </c>
      <c r="C34" s="33"/>
      <c r="D34" s="10"/>
      <c r="E34" s="138"/>
      <c r="F34" s="12" t="s">
        <v>5</v>
      </c>
      <c r="G34" s="16">
        <v>2200</v>
      </c>
      <c r="H34" s="23">
        <f t="shared" si="1"/>
        <v>0</v>
      </c>
    </row>
    <row r="35" spans="1:8" x14ac:dyDescent="0.2">
      <c r="A35" s="9"/>
      <c r="B35" s="10"/>
      <c r="C35" s="115"/>
      <c r="D35" s="10"/>
      <c r="E35" s="32"/>
      <c r="F35" s="12"/>
      <c r="G35" s="17"/>
      <c r="H35" s="23">
        <f t="shared" si="1"/>
        <v>0</v>
      </c>
    </row>
    <row r="36" spans="1:8" x14ac:dyDescent="0.2">
      <c r="A36" s="9"/>
      <c r="B36" s="10"/>
      <c r="C36" s="33"/>
      <c r="D36" s="10"/>
      <c r="E36" s="32"/>
      <c r="F36" s="12"/>
      <c r="G36" s="17"/>
      <c r="H36" s="23">
        <f t="shared" si="1"/>
        <v>0</v>
      </c>
    </row>
    <row r="37" spans="1:8" x14ac:dyDescent="0.2">
      <c r="A37" s="54" t="s">
        <v>12</v>
      </c>
      <c r="B37" s="10"/>
      <c r="C37" s="33"/>
      <c r="D37" s="10"/>
      <c r="E37" s="32"/>
      <c r="F37" s="12"/>
      <c r="G37" s="17"/>
      <c r="H37" s="23">
        <f t="shared" si="1"/>
        <v>0</v>
      </c>
    </row>
    <row r="38" spans="1:8" x14ac:dyDescent="0.2">
      <c r="A38" s="54"/>
      <c r="B38" s="10"/>
      <c r="C38" s="115" t="s">
        <v>230</v>
      </c>
      <c r="D38" s="10"/>
      <c r="E38" s="32"/>
      <c r="F38" s="12"/>
      <c r="G38" s="17"/>
      <c r="H38" s="23"/>
    </row>
    <row r="39" spans="1:8" x14ac:dyDescent="0.2">
      <c r="A39" s="9"/>
      <c r="B39" s="221" t="s">
        <v>281</v>
      </c>
      <c r="C39" s="33"/>
      <c r="D39" s="10"/>
      <c r="E39" s="32"/>
      <c r="F39" s="12" t="s">
        <v>5</v>
      </c>
      <c r="G39" s="16">
        <v>5400</v>
      </c>
      <c r="H39" s="23"/>
    </row>
    <row r="40" spans="1:8" x14ac:dyDescent="0.2">
      <c r="A40" s="9"/>
      <c r="B40" s="10"/>
      <c r="C40" s="33"/>
      <c r="D40" s="10"/>
      <c r="E40" s="32"/>
      <c r="F40" s="12"/>
      <c r="G40" s="16"/>
      <c r="H40" s="23">
        <f t="shared" si="1"/>
        <v>0</v>
      </c>
    </row>
    <row r="41" spans="1:8" x14ac:dyDescent="0.2">
      <c r="A41" s="9"/>
      <c r="B41" s="10"/>
      <c r="C41" s="33"/>
      <c r="D41" s="10"/>
      <c r="E41" s="32"/>
      <c r="F41" s="12"/>
      <c r="G41" s="17"/>
      <c r="H41" s="23">
        <f t="shared" si="1"/>
        <v>0</v>
      </c>
    </row>
    <row r="42" spans="1:8" x14ac:dyDescent="0.2">
      <c r="A42" s="54" t="s">
        <v>25</v>
      </c>
      <c r="B42" s="10"/>
      <c r="C42" s="33"/>
      <c r="D42" s="10"/>
      <c r="E42" s="32"/>
      <c r="F42" s="12"/>
      <c r="G42" s="17"/>
      <c r="H42" s="23">
        <f t="shared" si="1"/>
        <v>0</v>
      </c>
    </row>
    <row r="43" spans="1:8" x14ac:dyDescent="0.2">
      <c r="A43" s="54"/>
      <c r="B43" s="10"/>
      <c r="C43" s="115" t="s">
        <v>230</v>
      </c>
      <c r="D43" s="10"/>
      <c r="E43" s="32"/>
      <c r="F43" s="12"/>
      <c r="G43" s="17"/>
      <c r="H43" s="23"/>
    </row>
    <row r="44" spans="1:8" x14ac:dyDescent="0.2">
      <c r="A44" s="9"/>
      <c r="B44" s="10" t="s">
        <v>137</v>
      </c>
      <c r="C44" s="33"/>
      <c r="D44" s="10"/>
      <c r="E44" s="32"/>
      <c r="F44" s="12" t="s">
        <v>5</v>
      </c>
      <c r="G44" s="16">
        <v>4600</v>
      </c>
      <c r="H44" s="23">
        <f t="shared" si="1"/>
        <v>0</v>
      </c>
    </row>
    <row r="45" spans="1:8" x14ac:dyDescent="0.2">
      <c r="A45" s="9"/>
      <c r="B45" s="10" t="s">
        <v>138</v>
      </c>
      <c r="C45" s="33"/>
      <c r="D45" s="10"/>
      <c r="E45" s="32"/>
      <c r="F45" s="12" t="s">
        <v>5</v>
      </c>
      <c r="G45" s="16">
        <v>4500</v>
      </c>
      <c r="H45" s="23">
        <f t="shared" si="1"/>
        <v>0</v>
      </c>
    </row>
    <row r="46" spans="1:8" x14ac:dyDescent="0.2">
      <c r="A46" s="9"/>
      <c r="B46" s="10"/>
      <c r="C46" s="33"/>
      <c r="D46" s="10"/>
      <c r="E46" s="32"/>
      <c r="F46" s="12"/>
      <c r="G46" s="131"/>
      <c r="H46" s="23"/>
    </row>
    <row r="47" spans="1:8" x14ac:dyDescent="0.2">
      <c r="A47" s="9"/>
      <c r="B47" s="10"/>
      <c r="C47" s="33"/>
      <c r="D47" s="335" t="s">
        <v>166</v>
      </c>
      <c r="E47" s="335"/>
      <c r="F47" s="335"/>
      <c r="G47" s="338"/>
      <c r="H47" s="23">
        <f>SUM(H21:H46)*0.1</f>
        <v>0</v>
      </c>
    </row>
    <row r="48" spans="1:8" ht="15.75" x14ac:dyDescent="0.25">
      <c r="A48" s="9"/>
      <c r="B48" s="10"/>
      <c r="C48" s="10"/>
      <c r="D48" s="10"/>
      <c r="E48" s="32"/>
      <c r="F48" s="12"/>
      <c r="G48" s="86" t="s">
        <v>48</v>
      </c>
      <c r="H48" s="23">
        <f>SUM(H21:H47)</f>
        <v>0</v>
      </c>
    </row>
    <row r="49" spans="1:8" x14ac:dyDescent="0.2">
      <c r="A49" s="54" t="s">
        <v>28</v>
      </c>
      <c r="B49" s="10"/>
      <c r="C49" s="33"/>
      <c r="D49" s="10"/>
      <c r="E49" s="32"/>
      <c r="F49" s="12"/>
      <c r="G49" s="17"/>
      <c r="H49" s="23">
        <f>+E49*G49</f>
        <v>0</v>
      </c>
    </row>
    <row r="50" spans="1:8" x14ac:dyDescent="0.2">
      <c r="A50" s="9"/>
      <c r="B50" s="10" t="s">
        <v>120</v>
      </c>
      <c r="C50" s="1"/>
      <c r="D50" s="10"/>
      <c r="E50" s="138"/>
      <c r="F50" s="12" t="s">
        <v>5</v>
      </c>
      <c r="G50" s="17">
        <v>3000</v>
      </c>
      <c r="H50" s="23">
        <f>+E50*G50</f>
        <v>0</v>
      </c>
    </row>
    <row r="51" spans="1:8" x14ac:dyDescent="0.2">
      <c r="A51" s="9"/>
      <c r="B51" s="10" t="s">
        <v>139</v>
      </c>
      <c r="C51" s="10"/>
      <c r="D51" s="10"/>
      <c r="E51" s="138"/>
      <c r="F51" s="12" t="s">
        <v>5</v>
      </c>
      <c r="G51" s="17">
        <v>7000</v>
      </c>
      <c r="H51" s="23">
        <f>+E51*G51</f>
        <v>0</v>
      </c>
    </row>
    <row r="52" spans="1:8" x14ac:dyDescent="0.2">
      <c r="A52" s="9"/>
      <c r="B52" s="10"/>
      <c r="C52" s="10"/>
      <c r="D52" s="10"/>
      <c r="E52" s="32"/>
      <c r="F52" s="12"/>
      <c r="G52" s="17"/>
      <c r="H52" s="23"/>
    </row>
    <row r="53" spans="1:8" x14ac:dyDescent="0.2">
      <c r="A53" s="54" t="s">
        <v>78</v>
      </c>
      <c r="B53" s="10"/>
      <c r="C53" s="10"/>
      <c r="D53" s="10"/>
      <c r="E53" s="32"/>
      <c r="F53" s="12"/>
      <c r="G53" s="17"/>
      <c r="H53" s="23">
        <f t="shared" ref="H53:H79" si="2">+E53*G53</f>
        <v>0</v>
      </c>
    </row>
    <row r="54" spans="1:8" x14ac:dyDescent="0.2">
      <c r="A54" s="9"/>
      <c r="B54" s="10" t="s">
        <v>10</v>
      </c>
      <c r="C54" s="10"/>
      <c r="D54" s="10"/>
      <c r="E54" s="32"/>
      <c r="F54" s="12" t="s">
        <v>5</v>
      </c>
      <c r="G54" s="17">
        <v>550</v>
      </c>
      <c r="H54" s="23">
        <f t="shared" si="2"/>
        <v>0</v>
      </c>
    </row>
    <row r="55" spans="1:8" x14ac:dyDescent="0.2">
      <c r="A55" s="9"/>
      <c r="B55" s="10" t="s">
        <v>11</v>
      </c>
      <c r="C55" s="10"/>
      <c r="D55" s="10"/>
      <c r="E55" s="32"/>
      <c r="F55" s="12" t="s">
        <v>5</v>
      </c>
      <c r="G55" s="17">
        <v>850</v>
      </c>
      <c r="H55" s="23">
        <f t="shared" si="2"/>
        <v>0</v>
      </c>
    </row>
    <row r="56" spans="1:8" x14ac:dyDescent="0.2">
      <c r="A56" s="9"/>
      <c r="B56" s="10" t="s">
        <v>6</v>
      </c>
      <c r="C56" s="10"/>
      <c r="D56" s="10"/>
      <c r="E56" s="32"/>
      <c r="F56" s="12" t="s">
        <v>5</v>
      </c>
      <c r="G56" s="17">
        <v>1250</v>
      </c>
      <c r="H56" s="23">
        <f t="shared" si="2"/>
        <v>0</v>
      </c>
    </row>
    <row r="57" spans="1:8" x14ac:dyDescent="0.2">
      <c r="A57" s="9"/>
      <c r="B57" s="10" t="s">
        <v>79</v>
      </c>
      <c r="C57" s="10"/>
      <c r="D57" s="10"/>
      <c r="E57" s="32"/>
      <c r="F57" s="12" t="s">
        <v>5</v>
      </c>
      <c r="G57" s="17">
        <v>1375</v>
      </c>
      <c r="H57" s="23">
        <f t="shared" si="2"/>
        <v>0</v>
      </c>
    </row>
    <row r="58" spans="1:8" x14ac:dyDescent="0.2">
      <c r="A58" s="9"/>
      <c r="B58" s="10" t="s">
        <v>80</v>
      </c>
      <c r="C58" s="10"/>
      <c r="D58" s="10"/>
      <c r="E58" s="32"/>
      <c r="F58" s="12" t="s">
        <v>5</v>
      </c>
      <c r="G58" s="17">
        <v>3425</v>
      </c>
      <c r="H58" s="23">
        <f t="shared" si="2"/>
        <v>0</v>
      </c>
    </row>
    <row r="59" spans="1:8" x14ac:dyDescent="0.2">
      <c r="A59" s="9"/>
      <c r="B59" s="10"/>
      <c r="C59" s="10"/>
      <c r="D59" s="10"/>
      <c r="E59" s="32"/>
      <c r="F59" s="12"/>
      <c r="G59" s="17"/>
      <c r="H59" s="23">
        <f t="shared" si="2"/>
        <v>0</v>
      </c>
    </row>
    <row r="60" spans="1:8" x14ac:dyDescent="0.2">
      <c r="A60" s="54" t="s">
        <v>81</v>
      </c>
      <c r="B60" s="10"/>
      <c r="C60" s="10"/>
      <c r="D60" s="10"/>
      <c r="E60" s="32"/>
      <c r="F60" s="12"/>
      <c r="G60" s="17"/>
      <c r="H60" s="23">
        <f t="shared" si="2"/>
        <v>0</v>
      </c>
    </row>
    <row r="61" spans="1:8" x14ac:dyDescent="0.2">
      <c r="A61" s="54"/>
      <c r="B61" s="10" t="s">
        <v>27</v>
      </c>
      <c r="C61" s="10"/>
      <c r="D61" s="10"/>
      <c r="E61" s="138"/>
      <c r="F61" s="12" t="s">
        <v>5</v>
      </c>
      <c r="G61" s="17">
        <v>1750</v>
      </c>
      <c r="H61" s="23">
        <f t="shared" si="2"/>
        <v>0</v>
      </c>
    </row>
    <row r="62" spans="1:8" x14ac:dyDescent="0.2">
      <c r="A62" s="54"/>
      <c r="B62" s="163" t="s">
        <v>236</v>
      </c>
      <c r="C62" s="10"/>
      <c r="D62" s="10"/>
      <c r="E62" s="32"/>
      <c r="F62" s="12" t="s">
        <v>5</v>
      </c>
      <c r="G62" s="17">
        <v>3750</v>
      </c>
      <c r="H62" s="23">
        <f t="shared" si="2"/>
        <v>0</v>
      </c>
    </row>
    <row r="63" spans="1:8" x14ac:dyDescent="0.2">
      <c r="A63" s="54"/>
      <c r="B63" s="163" t="s">
        <v>237</v>
      </c>
      <c r="C63" s="10"/>
      <c r="D63" s="10"/>
      <c r="E63" s="32"/>
      <c r="F63" s="12" t="s">
        <v>5</v>
      </c>
      <c r="G63" s="17">
        <v>4100</v>
      </c>
      <c r="H63" s="23">
        <f t="shared" si="2"/>
        <v>0</v>
      </c>
    </row>
    <row r="64" spans="1:8" x14ac:dyDescent="0.2">
      <c r="A64" s="54"/>
      <c r="B64" s="10"/>
      <c r="C64" s="10"/>
      <c r="D64" s="10"/>
      <c r="E64" s="32"/>
      <c r="F64" s="12"/>
      <c r="G64" s="17"/>
      <c r="H64" s="23">
        <f t="shared" si="2"/>
        <v>0</v>
      </c>
    </row>
    <row r="65" spans="1:8" x14ac:dyDescent="0.2">
      <c r="A65" s="54"/>
      <c r="B65" s="10" t="s">
        <v>143</v>
      </c>
      <c r="C65" s="10"/>
      <c r="D65" s="10"/>
      <c r="E65" s="32"/>
      <c r="F65" s="12" t="s">
        <v>5</v>
      </c>
      <c r="G65" s="17">
        <v>300</v>
      </c>
      <c r="H65" s="23">
        <f t="shared" si="2"/>
        <v>0</v>
      </c>
    </row>
    <row r="66" spans="1:8" x14ac:dyDescent="0.2">
      <c r="A66" s="54"/>
      <c r="B66" s="10" t="s">
        <v>144</v>
      </c>
      <c r="C66" s="10"/>
      <c r="D66" s="10"/>
      <c r="E66" s="32"/>
      <c r="F66" s="12" t="s">
        <v>29</v>
      </c>
      <c r="G66" s="17">
        <v>475</v>
      </c>
      <c r="H66" s="23">
        <f t="shared" si="2"/>
        <v>0</v>
      </c>
    </row>
    <row r="67" spans="1:8" x14ac:dyDescent="0.2">
      <c r="A67" s="54"/>
      <c r="B67" s="163" t="s">
        <v>232</v>
      </c>
      <c r="C67" s="33"/>
      <c r="D67" s="10"/>
      <c r="E67" s="32"/>
      <c r="F67" s="12" t="s">
        <v>5</v>
      </c>
      <c r="G67" s="17">
        <v>585</v>
      </c>
      <c r="H67" s="23"/>
    </row>
    <row r="68" spans="1:8" x14ac:dyDescent="0.2">
      <c r="A68" s="54"/>
      <c r="B68" s="10"/>
      <c r="C68" s="10"/>
      <c r="D68" s="10"/>
      <c r="E68" s="32"/>
      <c r="F68" s="12"/>
      <c r="G68" s="17"/>
      <c r="H68" s="23">
        <f t="shared" si="2"/>
        <v>0</v>
      </c>
    </row>
    <row r="69" spans="1:8" x14ac:dyDescent="0.2">
      <c r="A69" s="54" t="s">
        <v>111</v>
      </c>
      <c r="B69" s="10"/>
      <c r="C69" s="10"/>
      <c r="D69" s="10"/>
      <c r="E69" s="32"/>
      <c r="F69" s="12"/>
      <c r="G69" s="17"/>
      <c r="H69" s="23">
        <f t="shared" si="2"/>
        <v>0</v>
      </c>
    </row>
    <row r="70" spans="1:8" x14ac:dyDescent="0.2">
      <c r="A70" s="54"/>
      <c r="B70" s="10"/>
      <c r="C70" s="10"/>
      <c r="D70" s="10"/>
      <c r="E70" s="32"/>
      <c r="F70" s="12"/>
      <c r="G70" s="17"/>
      <c r="H70" s="23">
        <f t="shared" si="2"/>
        <v>0</v>
      </c>
    </row>
    <row r="71" spans="1:8" x14ac:dyDescent="0.2">
      <c r="A71" s="54"/>
      <c r="B71" s="10"/>
      <c r="C71" s="10"/>
      <c r="D71" s="10"/>
      <c r="E71" s="32"/>
      <c r="F71" s="12"/>
      <c r="G71" s="17"/>
      <c r="H71" s="23">
        <f t="shared" si="2"/>
        <v>0</v>
      </c>
    </row>
    <row r="72" spans="1:8" x14ac:dyDescent="0.2">
      <c r="A72" s="54"/>
      <c r="B72" s="10"/>
      <c r="C72" s="10"/>
      <c r="D72" s="10"/>
      <c r="E72" s="32"/>
      <c r="F72" s="12"/>
      <c r="G72" s="17"/>
      <c r="H72" s="23">
        <f t="shared" si="2"/>
        <v>0</v>
      </c>
    </row>
    <row r="73" spans="1:8" x14ac:dyDescent="0.2">
      <c r="A73" s="54"/>
      <c r="B73" s="10"/>
      <c r="C73" s="10"/>
      <c r="D73" s="10"/>
      <c r="E73" s="32"/>
      <c r="F73" s="12"/>
      <c r="G73" s="17"/>
      <c r="H73" s="23">
        <f t="shared" si="2"/>
        <v>0</v>
      </c>
    </row>
    <row r="74" spans="1:8" x14ac:dyDescent="0.2">
      <c r="A74" s="54"/>
      <c r="B74" s="10"/>
      <c r="C74" s="10"/>
      <c r="D74" s="10"/>
      <c r="E74" s="32"/>
      <c r="F74" s="12"/>
      <c r="G74" s="17"/>
      <c r="H74" s="23">
        <f t="shared" si="2"/>
        <v>0</v>
      </c>
    </row>
    <row r="75" spans="1:8" x14ac:dyDescent="0.2">
      <c r="A75" s="54"/>
      <c r="B75" s="10"/>
      <c r="C75" s="10"/>
      <c r="D75" s="10"/>
      <c r="E75" s="32"/>
      <c r="F75" s="12"/>
      <c r="G75" s="17"/>
      <c r="H75" s="23">
        <f t="shared" si="2"/>
        <v>0</v>
      </c>
    </row>
    <row r="76" spans="1:8" x14ac:dyDescent="0.2">
      <c r="A76" s="54"/>
      <c r="B76" s="10"/>
      <c r="C76" s="10"/>
      <c r="D76" s="10"/>
      <c r="E76" s="32"/>
      <c r="F76" s="12"/>
      <c r="G76" s="17"/>
      <c r="H76" s="23">
        <f t="shared" si="2"/>
        <v>0</v>
      </c>
    </row>
    <row r="77" spans="1:8" x14ac:dyDescent="0.2">
      <c r="A77" s="54"/>
      <c r="B77" s="10"/>
      <c r="C77" s="10"/>
      <c r="D77" s="10"/>
      <c r="E77" s="32"/>
      <c r="F77" s="12"/>
      <c r="G77" s="17"/>
      <c r="H77" s="23">
        <f t="shared" si="2"/>
        <v>0</v>
      </c>
    </row>
    <row r="78" spans="1:8" x14ac:dyDescent="0.2">
      <c r="A78" s="54"/>
      <c r="B78" s="10"/>
      <c r="C78" s="10"/>
      <c r="D78" s="10"/>
      <c r="E78" s="32"/>
      <c r="F78" s="12"/>
      <c r="G78" s="17"/>
      <c r="H78" s="23">
        <f t="shared" si="2"/>
        <v>0</v>
      </c>
    </row>
    <row r="79" spans="1:8" x14ac:dyDescent="0.2">
      <c r="A79" s="54"/>
      <c r="B79" s="10"/>
      <c r="C79" s="10"/>
      <c r="D79" s="10"/>
      <c r="E79" s="32"/>
      <c r="F79" s="12"/>
      <c r="G79" s="17"/>
      <c r="H79" s="23">
        <f t="shared" si="2"/>
        <v>0</v>
      </c>
    </row>
    <row r="80" spans="1:8" x14ac:dyDescent="0.2">
      <c r="A80" s="54"/>
      <c r="B80" s="10"/>
      <c r="C80" s="10"/>
      <c r="D80" s="335" t="s">
        <v>166</v>
      </c>
      <c r="E80" s="335"/>
      <c r="F80" s="335"/>
      <c r="G80" s="338"/>
      <c r="H80" s="23">
        <f>SUM(H50:H79)*0.1</f>
        <v>0</v>
      </c>
    </row>
    <row r="81" spans="1:8" ht="15.75" x14ac:dyDescent="0.25">
      <c r="A81" s="5"/>
      <c r="B81" s="6"/>
      <c r="C81" s="6"/>
      <c r="D81" s="6"/>
      <c r="E81" s="7"/>
      <c r="F81" s="31"/>
      <c r="G81" s="86" t="s">
        <v>48</v>
      </c>
      <c r="H81" s="136">
        <f>SUM(H50:H80)</f>
        <v>0</v>
      </c>
    </row>
    <row r="82" spans="1:8" ht="15.75" x14ac:dyDescent="0.25">
      <c r="A82" s="5"/>
      <c r="B82" s="6"/>
      <c r="C82" s="6"/>
      <c r="D82" s="6"/>
      <c r="E82" s="7"/>
      <c r="F82" s="8"/>
      <c r="G82" s="132"/>
      <c r="H82" s="66"/>
    </row>
    <row r="83" spans="1:8" x14ac:dyDescent="0.2">
      <c r="A83" s="68" t="s">
        <v>168</v>
      </c>
      <c r="B83" s="6"/>
      <c r="C83" s="6"/>
      <c r="D83" s="6"/>
      <c r="E83" s="32"/>
      <c r="F83" s="31" t="s">
        <v>29</v>
      </c>
      <c r="G83" s="130">
        <f>((H48+H81)*0.025)+0.1*((H48+H81)*0.025)</f>
        <v>0</v>
      </c>
      <c r="H83" s="63">
        <f>G83</f>
        <v>0</v>
      </c>
    </row>
    <row r="84" spans="1:8" ht="15.75" x14ac:dyDescent="0.25">
      <c r="A84" s="343" t="s">
        <v>174</v>
      </c>
      <c r="B84" s="344"/>
      <c r="C84" s="344"/>
      <c r="D84" s="345"/>
      <c r="E84" s="7"/>
      <c r="F84" s="160" t="s">
        <v>29</v>
      </c>
      <c r="G84" s="132">
        <f>(H48+H81)*0.04</f>
        <v>0</v>
      </c>
      <c r="H84" s="66">
        <f>G84</f>
        <v>0</v>
      </c>
    </row>
    <row r="85" spans="1:8" ht="15.75" x14ac:dyDescent="0.2">
      <c r="A85" s="5"/>
      <c r="B85" s="6"/>
      <c r="C85" s="6"/>
      <c r="D85" s="6"/>
      <c r="E85" s="7"/>
      <c r="F85" s="31"/>
      <c r="G85" s="64" t="s">
        <v>52</v>
      </c>
      <c r="H85" s="66">
        <f>SUM(H48,H81,H83,H84)</f>
        <v>0</v>
      </c>
    </row>
    <row r="86" spans="1:8" x14ac:dyDescent="0.2">
      <c r="B86" s="80"/>
    </row>
  </sheetData>
  <mergeCells count="4">
    <mergeCell ref="I8:I15"/>
    <mergeCell ref="D47:G47"/>
    <mergeCell ref="D80:G80"/>
    <mergeCell ref="A84:D84"/>
  </mergeCells>
  <phoneticPr fontId="22" type="noConversion"/>
  <pageMargins left="0.75" right="0.75" top="1" bottom="1" header="0.5" footer="0.5"/>
  <pageSetup scale="96" orientation="portrait" r:id="rId1"/>
  <headerFooter alignWithMargins="0">
    <oddHeader>&amp;RPage &amp;P of &amp;N</oddHeader>
    <oddFooter>&amp;L&amp;"Times New Roman,Italic"&amp;8S:\Engineering\Forms\Land Forms\
Engineering Cost Estimate\Engineering 
Project Cost Estimate  03-31-20&amp;R&amp;"Times New Roman,Italic"&amp;8Last Update: 03-31-2020</oddFooter>
  </headerFooter>
  <rowBreaks count="2" manualBreakCount="2">
    <brk id="48" max="7" man="1"/>
    <brk id="86" max="16383" man="1"/>
  </rowBreaks>
  <colBreaks count="1" manualBreakCount="1">
    <brk id="9" max="80" man="1"/>
  </colBreaks>
  <drawing r:id="rId2"/>
  <legacyDrawing r:id="rId3"/>
  <oleObjects>
    <mc:AlternateContent xmlns:mc="http://schemas.openxmlformats.org/markup-compatibility/2006">
      <mc:Choice Requires="x14">
        <oleObject progId="Word.Document.8" shapeId="11265" r:id="rId4">
          <objectPr defaultSize="0" r:id="rId5">
            <anchor moveWithCells="1">
              <from>
                <xdr:col>3</xdr:col>
                <xdr:colOff>1200150</xdr:colOff>
                <xdr:row>0</xdr:row>
                <xdr:rowOff>0</xdr:rowOff>
              </from>
              <to>
                <xdr:col>4</xdr:col>
                <xdr:colOff>314325</xdr:colOff>
                <xdr:row>4</xdr:row>
                <xdr:rowOff>28575</xdr:rowOff>
              </to>
            </anchor>
          </objectPr>
        </oleObject>
      </mc:Choice>
      <mc:Fallback>
        <oleObject progId="Word.Document.8" shapeId="1126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J90"/>
  <sheetViews>
    <sheetView showZeros="0" topLeftCell="A31" zoomScaleNormal="100" zoomScaleSheetLayoutView="100" workbookViewId="0">
      <selection activeCell="D37" sqref="D37"/>
    </sheetView>
  </sheetViews>
  <sheetFormatPr defaultRowHeight="12.75" x14ac:dyDescent="0.2"/>
  <cols>
    <col min="1" max="1" width="2.28515625" customWidth="1"/>
    <col min="2" max="3" width="7.42578125" customWidth="1"/>
    <col min="4" max="4" width="31.5703125" customWidth="1"/>
    <col min="5" max="5" width="12.28515625" customWidth="1"/>
    <col min="6" max="6" width="8.42578125" customWidth="1"/>
    <col min="7" max="7" width="5.7109375" customWidth="1"/>
    <col min="8" max="8" width="12.42578125" customWidth="1"/>
    <col min="9" max="9" width="18.7109375" customWidth="1"/>
    <col min="10" max="10" width="3.28515625" customWidth="1"/>
  </cols>
  <sheetData>
    <row r="3" spans="1:10" ht="18" x14ac:dyDescent="0.25">
      <c r="A3" s="47">
        <f>Encroach!A1</f>
        <v>0</v>
      </c>
      <c r="B3" s="26"/>
      <c r="C3" s="26"/>
      <c r="D3" s="26"/>
      <c r="E3" s="26"/>
      <c r="F3" s="26"/>
      <c r="G3" s="26"/>
      <c r="H3" s="26"/>
      <c r="I3" s="26"/>
    </row>
    <row r="4" spans="1:10" ht="18" x14ac:dyDescent="0.25">
      <c r="A4" s="47"/>
      <c r="B4" s="26"/>
      <c r="C4" s="26"/>
      <c r="D4" s="26"/>
      <c r="E4" s="26"/>
      <c r="F4" s="26"/>
      <c r="G4" s="26"/>
      <c r="H4" s="26"/>
      <c r="I4" s="26"/>
    </row>
    <row r="5" spans="1:10" ht="18" x14ac:dyDescent="0.25">
      <c r="A5" s="47"/>
      <c r="B5" s="26"/>
      <c r="C5" s="26"/>
      <c r="D5" s="26"/>
      <c r="E5" s="26"/>
      <c r="F5" s="26"/>
      <c r="G5" s="26"/>
      <c r="H5" s="26"/>
      <c r="I5" s="26"/>
    </row>
    <row r="6" spans="1:10" ht="20.25" customHeight="1" x14ac:dyDescent="0.25">
      <c r="A6" s="28" t="str">
        <f>Encroach!A5</f>
        <v>ENGINEERING DEPARTMENT</v>
      </c>
      <c r="B6" s="26"/>
      <c r="C6" s="26"/>
      <c r="D6" s="26"/>
      <c r="E6" s="26"/>
      <c r="F6" s="26"/>
      <c r="G6" s="26"/>
      <c r="H6" s="26"/>
      <c r="I6" s="26"/>
    </row>
    <row r="7" spans="1:10" ht="4.5" customHeight="1" x14ac:dyDescent="0.2">
      <c r="A7" s="81">
        <f>Encroach!$A$6</f>
        <v>0</v>
      </c>
      <c r="B7" s="27"/>
      <c r="C7" s="27"/>
      <c r="D7" s="27"/>
      <c r="E7" s="27"/>
      <c r="F7" s="27"/>
      <c r="G7" s="27"/>
      <c r="H7" s="27"/>
      <c r="I7" s="27"/>
    </row>
    <row r="8" spans="1:10" ht="15.75" x14ac:dyDescent="0.2">
      <c r="A8" s="34" t="s">
        <v>129</v>
      </c>
      <c r="B8" s="26"/>
      <c r="C8" s="26"/>
      <c r="D8" s="26"/>
      <c r="E8" s="26"/>
      <c r="F8" s="26"/>
      <c r="G8" s="26"/>
      <c r="H8" s="26"/>
      <c r="I8" s="26"/>
    </row>
    <row r="9" spans="1:10" ht="15.75" x14ac:dyDescent="0.2">
      <c r="A9" s="78" t="s">
        <v>46</v>
      </c>
      <c r="B9" s="26"/>
      <c r="C9" s="26"/>
      <c r="D9" s="26"/>
      <c r="E9" s="26"/>
      <c r="F9" s="26"/>
      <c r="G9" s="26"/>
      <c r="H9" s="109"/>
      <c r="I9" s="26"/>
    </row>
    <row r="10" spans="1:10" ht="9" customHeight="1" x14ac:dyDescent="0.2">
      <c r="A10" s="78"/>
      <c r="B10" s="26"/>
      <c r="C10" s="26"/>
      <c r="D10" s="26"/>
      <c r="E10" s="26"/>
      <c r="F10" s="26"/>
      <c r="G10" s="26"/>
      <c r="H10" s="109"/>
      <c r="I10" s="26"/>
    </row>
    <row r="11" spans="1:10" ht="15.75" x14ac:dyDescent="0.2">
      <c r="A11" s="78"/>
      <c r="B11" s="26"/>
      <c r="C11" s="26"/>
      <c r="D11" s="26"/>
      <c r="E11" s="26"/>
      <c r="F11" s="26"/>
      <c r="G11" s="283"/>
      <c r="H11" s="284"/>
      <c r="I11" s="288"/>
      <c r="J11" s="312"/>
    </row>
    <row r="12" spans="1:10" ht="15.75" customHeight="1" x14ac:dyDescent="0.25">
      <c r="A12" s="28"/>
      <c r="B12" s="26"/>
      <c r="C12" s="50" t="s">
        <v>88</v>
      </c>
      <c r="D12" s="87">
        <f>Encroach!D10</f>
        <v>0</v>
      </c>
      <c r="E12" s="102"/>
      <c r="G12" s="88"/>
      <c r="H12" s="284"/>
      <c r="I12" s="288"/>
      <c r="J12" s="313"/>
    </row>
    <row r="13" spans="1:10" ht="15.75" customHeight="1" x14ac:dyDescent="0.2">
      <c r="B13" s="2"/>
      <c r="C13" s="2" t="s">
        <v>95</v>
      </c>
      <c r="D13" s="87">
        <f>Encroach!D11</f>
        <v>0</v>
      </c>
      <c r="E13" s="102"/>
      <c r="G13" s="88"/>
      <c r="H13" s="153"/>
      <c r="I13" s="288"/>
      <c r="J13" s="313"/>
    </row>
    <row r="14" spans="1:10" ht="15.75" customHeight="1" x14ac:dyDescent="0.2">
      <c r="B14" s="2"/>
      <c r="C14" s="2" t="s">
        <v>96</v>
      </c>
      <c r="D14" s="87">
        <f>Encroach!D12</f>
        <v>0</v>
      </c>
      <c r="E14" s="102"/>
      <c r="G14" s="88"/>
      <c r="H14" s="153"/>
      <c r="I14" s="288"/>
      <c r="J14" s="313"/>
    </row>
    <row r="15" spans="1:10" ht="15.75" customHeight="1" x14ac:dyDescent="0.2">
      <c r="C15" s="50" t="s">
        <v>97</v>
      </c>
      <c r="D15" s="87">
        <f>Encroach!D13</f>
        <v>0</v>
      </c>
      <c r="E15" s="102"/>
      <c r="G15" s="88"/>
      <c r="H15" s="284"/>
      <c r="I15" s="288"/>
      <c r="J15" s="313"/>
    </row>
    <row r="16" spans="1:10" x14ac:dyDescent="0.2">
      <c r="C16" s="50" t="s">
        <v>98</v>
      </c>
      <c r="D16" s="87">
        <f>Encroach!D14</f>
        <v>0</v>
      </c>
      <c r="E16" s="102"/>
      <c r="G16" s="88"/>
      <c r="H16" s="284"/>
      <c r="I16" s="288"/>
      <c r="J16" s="313"/>
    </row>
    <row r="17" spans="1:10" x14ac:dyDescent="0.2">
      <c r="C17" s="50"/>
      <c r="D17" s="102"/>
      <c r="E17" s="102"/>
      <c r="G17" s="88"/>
      <c r="H17" s="153"/>
      <c r="I17" s="288"/>
      <c r="J17" s="313"/>
    </row>
    <row r="18" spans="1:10" ht="15.75" customHeight="1" x14ac:dyDescent="0.2">
      <c r="C18" s="50"/>
      <c r="D18" s="102"/>
      <c r="E18" s="102"/>
      <c r="G18" s="88"/>
      <c r="H18" s="287"/>
      <c r="I18" s="288"/>
      <c r="J18" s="313"/>
    </row>
    <row r="19" spans="1:10" x14ac:dyDescent="0.2">
      <c r="A19" s="51"/>
      <c r="B19" s="51"/>
      <c r="C19" s="51"/>
      <c r="D19" s="106"/>
      <c r="E19" s="106"/>
      <c r="F19" s="51"/>
      <c r="G19" s="51"/>
      <c r="H19" s="82"/>
      <c r="I19" s="108"/>
    </row>
    <row r="20" spans="1:10" s="52" customFormat="1" x14ac:dyDescent="0.2">
      <c r="A20" s="107" t="s">
        <v>104</v>
      </c>
      <c r="B20" s="259"/>
      <c r="C20" s="259"/>
      <c r="D20" s="259"/>
      <c r="E20" s="259"/>
      <c r="F20" s="259" t="s">
        <v>1</v>
      </c>
      <c r="G20" s="295" t="s">
        <v>19</v>
      </c>
      <c r="H20" s="259" t="s">
        <v>105</v>
      </c>
      <c r="I20" s="295" t="s">
        <v>107</v>
      </c>
    </row>
    <row r="21" spans="1:10" x14ac:dyDescent="0.2">
      <c r="A21" s="54" t="s">
        <v>146</v>
      </c>
      <c r="B21" s="4"/>
      <c r="C21" s="4"/>
      <c r="D21" s="4"/>
      <c r="E21" s="4"/>
      <c r="F21" s="69"/>
      <c r="G21" s="75"/>
      <c r="H21" s="294"/>
      <c r="I21" s="76">
        <f t="shared" ref="I21:I36" si="0">+F21*H21</f>
        <v>0</v>
      </c>
    </row>
    <row r="22" spans="1:10" x14ac:dyDescent="0.2">
      <c r="A22" s="9"/>
      <c r="B22" s="163" t="s">
        <v>285</v>
      </c>
      <c r="C22" s="10"/>
      <c r="D22" s="10"/>
      <c r="E22" s="10"/>
      <c r="F22" s="32"/>
      <c r="G22" s="12" t="s">
        <v>3</v>
      </c>
      <c r="H22" s="17">
        <v>40</v>
      </c>
      <c r="I22" s="23">
        <f t="shared" si="0"/>
        <v>0</v>
      </c>
    </row>
    <row r="23" spans="1:10" x14ac:dyDescent="0.2">
      <c r="A23" s="9"/>
      <c r="B23" s="163" t="s">
        <v>286</v>
      </c>
      <c r="C23" s="10"/>
      <c r="D23" s="10"/>
      <c r="E23" s="10"/>
      <c r="F23" s="32"/>
      <c r="G23" s="12" t="s">
        <v>3</v>
      </c>
      <c r="H23" s="17">
        <v>60</v>
      </c>
      <c r="I23" s="23">
        <f t="shared" si="0"/>
        <v>0</v>
      </c>
    </row>
    <row r="24" spans="1:10" x14ac:dyDescent="0.2">
      <c r="A24" s="9"/>
      <c r="B24" s="163" t="s">
        <v>287</v>
      </c>
      <c r="C24" s="10"/>
      <c r="D24" s="10"/>
      <c r="E24" s="10"/>
      <c r="F24" s="32"/>
      <c r="G24" s="12" t="s">
        <v>3</v>
      </c>
      <c r="H24" s="17">
        <v>63</v>
      </c>
      <c r="I24" s="23">
        <f t="shared" si="0"/>
        <v>0</v>
      </c>
    </row>
    <row r="25" spans="1:10" x14ac:dyDescent="0.2">
      <c r="A25" s="9"/>
      <c r="B25" s="163" t="s">
        <v>238</v>
      </c>
      <c r="C25" s="10"/>
      <c r="D25" s="10"/>
      <c r="E25" s="10"/>
      <c r="F25" s="32"/>
      <c r="G25" s="12" t="s">
        <v>3</v>
      </c>
      <c r="H25" s="17">
        <v>70</v>
      </c>
      <c r="I25" s="23">
        <f t="shared" si="0"/>
        <v>0</v>
      </c>
    </row>
    <row r="26" spans="1:10" x14ac:dyDescent="0.2">
      <c r="A26" s="9"/>
      <c r="B26" s="163" t="s">
        <v>239</v>
      </c>
      <c r="C26" s="10"/>
      <c r="D26" s="10"/>
      <c r="E26" s="10"/>
      <c r="F26" s="32"/>
      <c r="G26" s="12" t="s">
        <v>3</v>
      </c>
      <c r="H26" s="17">
        <v>75</v>
      </c>
      <c r="I26" s="23">
        <f t="shared" si="0"/>
        <v>0</v>
      </c>
    </row>
    <row r="27" spans="1:10" x14ac:dyDescent="0.2">
      <c r="A27" s="9"/>
      <c r="B27" s="163" t="s">
        <v>240</v>
      </c>
      <c r="C27" s="10"/>
      <c r="D27" s="10"/>
      <c r="E27" s="10"/>
      <c r="F27" s="32"/>
      <c r="G27" s="12" t="s">
        <v>3</v>
      </c>
      <c r="H27" s="17">
        <v>80</v>
      </c>
      <c r="I27" s="23">
        <f t="shared" si="0"/>
        <v>0</v>
      </c>
    </row>
    <row r="28" spans="1:10" x14ac:dyDescent="0.2">
      <c r="A28" s="54"/>
      <c r="B28" s="163" t="s">
        <v>241</v>
      </c>
      <c r="C28" s="10"/>
      <c r="D28" s="10"/>
      <c r="E28" s="10"/>
      <c r="F28" s="32"/>
      <c r="G28" s="12" t="s">
        <v>3</v>
      </c>
      <c r="H28" s="17">
        <v>90</v>
      </c>
      <c r="I28" s="23">
        <f t="shared" si="0"/>
        <v>0</v>
      </c>
    </row>
    <row r="29" spans="1:10" x14ac:dyDescent="0.2">
      <c r="A29" s="54"/>
      <c r="B29" s="163" t="s">
        <v>242</v>
      </c>
      <c r="C29" s="10"/>
      <c r="D29" s="10"/>
      <c r="E29" s="10"/>
      <c r="F29" s="32"/>
      <c r="G29" s="12" t="s">
        <v>3</v>
      </c>
      <c r="H29" s="17">
        <v>95</v>
      </c>
      <c r="I29" s="23">
        <f t="shared" si="0"/>
        <v>0</v>
      </c>
    </row>
    <row r="30" spans="1:10" x14ac:dyDescent="0.2">
      <c r="A30" s="54"/>
      <c r="B30" s="163" t="s">
        <v>243</v>
      </c>
      <c r="C30" s="10"/>
      <c r="D30" s="10"/>
      <c r="E30" s="10"/>
      <c r="F30" s="32"/>
      <c r="G30" s="12" t="s">
        <v>3</v>
      </c>
      <c r="H30" s="17">
        <v>105</v>
      </c>
      <c r="I30" s="23">
        <f t="shared" si="0"/>
        <v>0</v>
      </c>
    </row>
    <row r="31" spans="1:10" x14ac:dyDescent="0.2">
      <c r="A31" s="54"/>
      <c r="B31" s="163" t="s">
        <v>244</v>
      </c>
      <c r="C31" s="10"/>
      <c r="D31" s="10"/>
      <c r="E31" s="10"/>
      <c r="F31" s="32"/>
      <c r="G31" s="12" t="s">
        <v>3</v>
      </c>
      <c r="H31" s="17">
        <v>115</v>
      </c>
      <c r="I31" s="23">
        <f t="shared" si="0"/>
        <v>0</v>
      </c>
    </row>
    <row r="32" spans="1:10" x14ac:dyDescent="0.2">
      <c r="A32" s="54"/>
      <c r="B32" s="10"/>
      <c r="C32" s="10"/>
      <c r="D32" s="10"/>
      <c r="E32" s="10"/>
      <c r="F32" s="32"/>
      <c r="G32" s="12"/>
      <c r="H32" s="17"/>
      <c r="I32" s="23"/>
    </row>
    <row r="33" spans="1:9" x14ac:dyDescent="0.2">
      <c r="A33" s="54"/>
      <c r="B33" s="10"/>
      <c r="C33" s="10"/>
      <c r="D33" s="10"/>
      <c r="E33" s="10"/>
      <c r="F33" s="32"/>
      <c r="G33" s="12"/>
      <c r="H33" s="17"/>
      <c r="I33" s="23"/>
    </row>
    <row r="34" spans="1:9" x14ac:dyDescent="0.2">
      <c r="A34" s="54" t="s">
        <v>23</v>
      </c>
      <c r="B34" s="10"/>
      <c r="C34" s="10"/>
      <c r="D34" s="10"/>
      <c r="E34" s="10"/>
      <c r="F34" s="32"/>
      <c r="G34" s="12"/>
      <c r="H34" s="17"/>
      <c r="I34" s="23">
        <f t="shared" si="0"/>
        <v>0</v>
      </c>
    </row>
    <row r="35" spans="1:9" x14ac:dyDescent="0.2">
      <c r="A35" s="9"/>
      <c r="B35" s="10" t="s">
        <v>23</v>
      </c>
      <c r="C35" s="10"/>
      <c r="D35" s="10"/>
      <c r="E35" s="10"/>
      <c r="F35" s="32"/>
      <c r="G35" s="12" t="s">
        <v>5</v>
      </c>
      <c r="H35" s="16">
        <v>4050</v>
      </c>
      <c r="I35" s="23">
        <f t="shared" si="0"/>
        <v>0</v>
      </c>
    </row>
    <row r="36" spans="1:9" x14ac:dyDescent="0.2">
      <c r="A36" s="9"/>
      <c r="B36" s="10" t="s">
        <v>122</v>
      </c>
      <c r="C36" s="10"/>
      <c r="D36" s="10"/>
      <c r="E36" s="10"/>
      <c r="F36" s="32"/>
      <c r="G36" s="12" t="s">
        <v>5</v>
      </c>
      <c r="H36" s="16">
        <v>4100</v>
      </c>
      <c r="I36" s="23">
        <f t="shared" si="0"/>
        <v>0</v>
      </c>
    </row>
    <row r="37" spans="1:9" x14ac:dyDescent="0.2">
      <c r="A37" s="9"/>
      <c r="B37" s="10" t="s">
        <v>147</v>
      </c>
      <c r="C37" s="10"/>
      <c r="D37" s="10"/>
      <c r="E37" s="10"/>
      <c r="F37" s="32"/>
      <c r="G37" s="12" t="s">
        <v>5</v>
      </c>
      <c r="H37" s="16">
        <v>3500</v>
      </c>
      <c r="I37" s="23">
        <f>+F37*H37</f>
        <v>0</v>
      </c>
    </row>
    <row r="38" spans="1:9" x14ac:dyDescent="0.2">
      <c r="A38" s="9"/>
      <c r="B38" s="10" t="s">
        <v>123</v>
      </c>
      <c r="C38" s="10"/>
      <c r="D38" s="10"/>
      <c r="E38" s="10"/>
      <c r="F38" s="32"/>
      <c r="G38" s="12" t="s">
        <v>5</v>
      </c>
      <c r="H38" s="16">
        <v>1750</v>
      </c>
      <c r="I38" s="23">
        <f>+F38*H38</f>
        <v>0</v>
      </c>
    </row>
    <row r="39" spans="1:9" x14ac:dyDescent="0.2">
      <c r="A39" s="9"/>
      <c r="B39" s="10" t="s">
        <v>32</v>
      </c>
      <c r="C39" s="10"/>
      <c r="D39" s="10"/>
      <c r="E39" s="10"/>
      <c r="F39" s="138"/>
      <c r="G39" s="12" t="s">
        <v>5</v>
      </c>
      <c r="H39" s="17">
        <v>4100</v>
      </c>
      <c r="I39" s="23">
        <f>+F39*H39</f>
        <v>0</v>
      </c>
    </row>
    <row r="40" spans="1:9" x14ac:dyDescent="0.2">
      <c r="A40" s="9"/>
      <c r="B40" s="10" t="s">
        <v>82</v>
      </c>
      <c r="C40" s="10"/>
      <c r="D40" s="10"/>
      <c r="E40" s="10"/>
      <c r="F40" s="32"/>
      <c r="G40" s="12" t="s">
        <v>5</v>
      </c>
      <c r="H40" s="17">
        <v>1750</v>
      </c>
      <c r="I40" s="23">
        <f>+F40*H40</f>
        <v>0</v>
      </c>
    </row>
    <row r="41" spans="1:9" x14ac:dyDescent="0.2">
      <c r="A41" s="9"/>
      <c r="B41" s="10" t="s">
        <v>124</v>
      </c>
      <c r="C41" s="10"/>
      <c r="D41" s="10"/>
      <c r="E41" s="10"/>
      <c r="F41" s="32"/>
      <c r="G41" s="12" t="s">
        <v>5</v>
      </c>
      <c r="H41" s="17">
        <v>1200</v>
      </c>
      <c r="I41" s="23">
        <f>+F41*H41</f>
        <v>0</v>
      </c>
    </row>
    <row r="42" spans="1:9" x14ac:dyDescent="0.2">
      <c r="A42" s="9"/>
      <c r="B42" s="10"/>
      <c r="C42" s="10"/>
      <c r="D42" s="10"/>
      <c r="E42" s="10"/>
      <c r="F42" s="32"/>
      <c r="G42" s="12"/>
      <c r="H42" s="17"/>
      <c r="I42" s="23"/>
    </row>
    <row r="43" spans="1:9" x14ac:dyDescent="0.2">
      <c r="A43" s="9"/>
      <c r="B43" s="10"/>
      <c r="C43" s="10"/>
      <c r="D43" s="10"/>
      <c r="E43" s="10"/>
      <c r="F43" s="32"/>
      <c r="G43" s="12"/>
      <c r="H43" s="17"/>
      <c r="I43" s="23"/>
    </row>
    <row r="44" spans="1:9" x14ac:dyDescent="0.2">
      <c r="A44" s="54" t="s">
        <v>7</v>
      </c>
      <c r="B44" s="10"/>
      <c r="C44" s="10"/>
      <c r="D44" s="10"/>
      <c r="E44" s="10"/>
      <c r="F44" s="32"/>
      <c r="G44" s="12"/>
      <c r="H44" s="16"/>
      <c r="I44" s="23">
        <f>+F44*H44</f>
        <v>0</v>
      </c>
    </row>
    <row r="45" spans="1:9" x14ac:dyDescent="0.2">
      <c r="A45" s="54"/>
      <c r="B45" s="10" t="s">
        <v>126</v>
      </c>
      <c r="C45" s="10"/>
      <c r="D45" s="10"/>
      <c r="E45" s="10"/>
      <c r="F45" s="32"/>
      <c r="G45" s="12" t="s">
        <v>3</v>
      </c>
      <c r="H45" s="16">
        <v>55</v>
      </c>
      <c r="I45" s="23">
        <f>+F45*H45</f>
        <v>0</v>
      </c>
    </row>
    <row r="46" spans="1:9" x14ac:dyDescent="0.2">
      <c r="A46" s="71"/>
      <c r="B46" s="10" t="s">
        <v>127</v>
      </c>
      <c r="C46" s="10"/>
      <c r="D46" s="10"/>
      <c r="E46" s="10"/>
      <c r="F46" s="32"/>
      <c r="G46" s="31" t="s">
        <v>3</v>
      </c>
      <c r="H46" s="63">
        <v>70</v>
      </c>
      <c r="I46" s="23">
        <f>+F46*H46</f>
        <v>0</v>
      </c>
    </row>
    <row r="47" spans="1:9" x14ac:dyDescent="0.2">
      <c r="A47" s="71"/>
      <c r="B47" s="10"/>
      <c r="C47" s="10"/>
      <c r="D47" s="10"/>
      <c r="E47" s="10"/>
      <c r="F47" s="32"/>
      <c r="G47" s="31"/>
      <c r="H47" s="133"/>
      <c r="I47" s="23"/>
    </row>
    <row r="48" spans="1:9" x14ac:dyDescent="0.2">
      <c r="A48" s="9"/>
      <c r="B48" s="10"/>
      <c r="C48" s="10"/>
      <c r="D48" s="335" t="s">
        <v>166</v>
      </c>
      <c r="E48" s="335"/>
      <c r="F48" s="335"/>
      <c r="G48" s="335"/>
      <c r="H48" s="338"/>
      <c r="I48" s="23">
        <f>SUM(I22:I47)*0.1</f>
        <v>0</v>
      </c>
    </row>
    <row r="49" spans="1:9" ht="15.75" x14ac:dyDescent="0.25">
      <c r="A49" s="5"/>
      <c r="B49" s="6"/>
      <c r="C49" s="6"/>
      <c r="D49" s="6"/>
      <c r="E49" s="6"/>
      <c r="F49" s="7"/>
      <c r="G49" s="31"/>
      <c r="H49" s="105" t="s">
        <v>49</v>
      </c>
      <c r="I49" s="66">
        <f>SUM(I22:I48)</f>
        <v>0</v>
      </c>
    </row>
    <row r="50" spans="1:9" x14ac:dyDescent="0.2">
      <c r="A50" s="54" t="s">
        <v>31</v>
      </c>
      <c r="B50" s="10"/>
      <c r="C50" s="10"/>
      <c r="D50" s="10"/>
      <c r="E50" s="10"/>
      <c r="F50" s="32"/>
      <c r="G50" s="12"/>
      <c r="H50" s="17"/>
      <c r="I50" s="23">
        <f t="shared" ref="I50:I57" si="1">+F50*H50</f>
        <v>0</v>
      </c>
    </row>
    <row r="51" spans="1:9" x14ac:dyDescent="0.2">
      <c r="A51" s="9"/>
      <c r="B51" s="163" t="s">
        <v>284</v>
      </c>
      <c r="C51" s="10"/>
      <c r="D51" s="10"/>
      <c r="E51" s="10"/>
      <c r="F51" s="32"/>
      <c r="G51" s="12" t="s">
        <v>29</v>
      </c>
      <c r="H51" s="17">
        <v>2925</v>
      </c>
      <c r="I51" s="23">
        <f t="shared" si="1"/>
        <v>0</v>
      </c>
    </row>
    <row r="52" spans="1:9" x14ac:dyDescent="0.2">
      <c r="A52" s="9"/>
      <c r="B52" s="163" t="s">
        <v>247</v>
      </c>
      <c r="C52" s="10"/>
      <c r="D52" s="10"/>
      <c r="E52" s="10"/>
      <c r="F52" s="32"/>
      <c r="G52" s="12" t="s">
        <v>3</v>
      </c>
      <c r="H52" s="17">
        <v>42</v>
      </c>
      <c r="I52" s="23">
        <f t="shared" si="1"/>
        <v>0</v>
      </c>
    </row>
    <row r="53" spans="1:9" x14ac:dyDescent="0.2">
      <c r="A53" s="9"/>
      <c r="B53" s="163" t="s">
        <v>145</v>
      </c>
      <c r="C53" s="115"/>
      <c r="D53" s="115"/>
      <c r="E53" s="115"/>
      <c r="F53" s="116"/>
      <c r="G53" s="12" t="s">
        <v>3</v>
      </c>
      <c r="H53" s="17">
        <v>70</v>
      </c>
      <c r="I53" s="23">
        <f t="shared" si="1"/>
        <v>0</v>
      </c>
    </row>
    <row r="54" spans="1:9" x14ac:dyDescent="0.2">
      <c r="A54" s="9"/>
      <c r="B54" s="163" t="s">
        <v>245</v>
      </c>
      <c r="C54" s="10"/>
      <c r="F54" s="32"/>
      <c r="G54" s="12" t="s">
        <v>5</v>
      </c>
      <c r="H54" s="17">
        <v>1170</v>
      </c>
      <c r="I54" s="23">
        <f t="shared" si="1"/>
        <v>0</v>
      </c>
    </row>
    <row r="55" spans="1:9" x14ac:dyDescent="0.2">
      <c r="A55" s="9"/>
      <c r="B55" s="163" t="s">
        <v>246</v>
      </c>
      <c r="C55" s="10"/>
      <c r="D55" s="10"/>
      <c r="E55" s="10"/>
      <c r="F55" s="138"/>
      <c r="G55" s="12" t="s">
        <v>5</v>
      </c>
      <c r="H55" s="17">
        <v>1170</v>
      </c>
      <c r="I55" s="23">
        <f t="shared" si="1"/>
        <v>0</v>
      </c>
    </row>
    <row r="56" spans="1:9" x14ac:dyDescent="0.2">
      <c r="A56" s="9"/>
      <c r="B56" s="10" t="s">
        <v>83</v>
      </c>
      <c r="C56" s="10"/>
      <c r="D56" s="10"/>
      <c r="E56" s="10"/>
      <c r="F56" s="32"/>
      <c r="G56" s="12" t="s">
        <v>5</v>
      </c>
      <c r="H56" s="16">
        <v>115</v>
      </c>
      <c r="I56" s="23">
        <f t="shared" si="1"/>
        <v>0</v>
      </c>
    </row>
    <row r="57" spans="1:9" x14ac:dyDescent="0.2">
      <c r="A57" s="9"/>
      <c r="B57" s="10" t="s">
        <v>125</v>
      </c>
      <c r="C57" s="10"/>
      <c r="D57" s="10"/>
      <c r="E57" s="10"/>
      <c r="F57" s="32"/>
      <c r="G57" s="12" t="s">
        <v>5</v>
      </c>
      <c r="H57" s="16">
        <v>1750</v>
      </c>
      <c r="I57" s="23">
        <f t="shared" si="1"/>
        <v>0</v>
      </c>
    </row>
    <row r="58" spans="1:9" x14ac:dyDescent="0.2">
      <c r="A58" s="9"/>
      <c r="B58" s="10"/>
      <c r="C58" s="10"/>
      <c r="D58" s="10"/>
      <c r="E58" s="10"/>
      <c r="F58" s="32"/>
      <c r="G58" s="12"/>
      <c r="H58" s="16"/>
      <c r="I58" s="23"/>
    </row>
    <row r="59" spans="1:9" x14ac:dyDescent="0.2">
      <c r="A59" s="9"/>
      <c r="B59" s="10"/>
      <c r="C59" s="10"/>
      <c r="D59" s="10"/>
      <c r="E59" s="10"/>
      <c r="F59" s="32"/>
      <c r="G59" s="12"/>
      <c r="H59" s="16"/>
      <c r="I59" s="23"/>
    </row>
    <row r="60" spans="1:9" x14ac:dyDescent="0.2">
      <c r="A60" s="9"/>
      <c r="B60" s="10"/>
      <c r="C60" s="10"/>
      <c r="D60" s="10"/>
      <c r="E60" s="10"/>
      <c r="F60" s="32"/>
      <c r="G60" s="12"/>
      <c r="H60" s="16"/>
      <c r="I60" s="23"/>
    </row>
    <row r="61" spans="1:9" x14ac:dyDescent="0.2">
      <c r="A61" s="9"/>
      <c r="B61" s="10"/>
      <c r="C61" s="10"/>
      <c r="D61" s="10"/>
      <c r="E61" s="10"/>
      <c r="F61" s="32"/>
      <c r="G61" s="12"/>
      <c r="H61" s="16"/>
      <c r="I61" s="23"/>
    </row>
    <row r="62" spans="1:9" x14ac:dyDescent="0.2">
      <c r="A62" s="9"/>
      <c r="B62" s="10"/>
      <c r="C62" s="10"/>
      <c r="D62" s="10"/>
      <c r="E62" s="10"/>
      <c r="F62" s="32"/>
      <c r="G62" s="12"/>
      <c r="H62" s="16"/>
      <c r="I62" s="23"/>
    </row>
    <row r="63" spans="1:9" x14ac:dyDescent="0.2">
      <c r="A63" s="9"/>
      <c r="B63" s="10"/>
      <c r="C63" s="10"/>
      <c r="D63" s="10"/>
      <c r="E63" s="10"/>
      <c r="F63" s="32"/>
      <c r="G63" s="12"/>
      <c r="H63" s="16"/>
      <c r="I63" s="23"/>
    </row>
    <row r="64" spans="1:9" x14ac:dyDescent="0.2">
      <c r="A64" s="9"/>
      <c r="B64" s="10"/>
      <c r="C64" s="10"/>
      <c r="D64" s="10"/>
      <c r="E64" s="10"/>
      <c r="F64" s="32"/>
      <c r="G64" s="12"/>
      <c r="H64" s="16"/>
      <c r="I64" s="23"/>
    </row>
    <row r="65" spans="1:9" x14ac:dyDescent="0.2">
      <c r="A65" s="54"/>
      <c r="B65" s="10"/>
      <c r="C65" s="10"/>
      <c r="D65" s="10"/>
      <c r="E65" s="10"/>
      <c r="F65" s="32"/>
      <c r="G65" s="12"/>
      <c r="H65" s="16"/>
      <c r="I65" s="23">
        <f>+F65*H65</f>
        <v>0</v>
      </c>
    </row>
    <row r="66" spans="1:9" x14ac:dyDescent="0.2">
      <c r="A66" s="71"/>
      <c r="B66" s="10"/>
      <c r="C66" s="10"/>
      <c r="D66" s="10"/>
      <c r="E66" s="10"/>
      <c r="F66" s="32"/>
      <c r="G66" s="31"/>
      <c r="H66" s="63"/>
      <c r="I66" s="23">
        <f>+F66*H66</f>
        <v>0</v>
      </c>
    </row>
    <row r="67" spans="1:9" x14ac:dyDescent="0.2">
      <c r="A67" s="68" t="s">
        <v>111</v>
      </c>
      <c r="B67" s="10"/>
      <c r="C67" s="10"/>
      <c r="D67" s="10"/>
      <c r="E67" s="10"/>
      <c r="F67" s="32"/>
      <c r="G67" s="31"/>
      <c r="H67" s="63"/>
      <c r="I67" s="23"/>
    </row>
    <row r="68" spans="1:9" x14ac:dyDescent="0.2">
      <c r="A68" s="71"/>
      <c r="B68" s="10"/>
      <c r="C68" s="10"/>
      <c r="D68" s="10"/>
      <c r="E68" s="10"/>
      <c r="F68" s="32"/>
      <c r="G68" s="31"/>
      <c r="H68" s="63"/>
      <c r="I68" s="23"/>
    </row>
    <row r="69" spans="1:9" x14ac:dyDescent="0.2">
      <c r="A69" s="71"/>
      <c r="B69" s="4"/>
      <c r="C69" s="10"/>
      <c r="D69" s="10"/>
      <c r="E69" s="10"/>
      <c r="F69" s="32"/>
      <c r="G69" s="31"/>
      <c r="H69" s="63"/>
      <c r="I69" s="23"/>
    </row>
    <row r="70" spans="1:9" x14ac:dyDescent="0.2">
      <c r="A70" s="71"/>
      <c r="B70" s="10"/>
      <c r="C70" s="10"/>
      <c r="D70" s="10"/>
      <c r="E70" s="10"/>
      <c r="F70" s="32"/>
      <c r="G70" s="31"/>
      <c r="H70" s="63"/>
      <c r="I70" s="23"/>
    </row>
    <row r="71" spans="1:9" x14ac:dyDescent="0.2">
      <c r="A71" s="71"/>
      <c r="B71" s="10"/>
      <c r="C71" s="10"/>
      <c r="D71" s="10"/>
      <c r="E71" s="10"/>
      <c r="F71" s="32"/>
      <c r="G71" s="31"/>
      <c r="H71" s="63"/>
      <c r="I71" s="23"/>
    </row>
    <row r="72" spans="1:9" x14ac:dyDescent="0.2">
      <c r="A72" s="71"/>
      <c r="B72" s="10"/>
      <c r="C72" s="10"/>
      <c r="D72" s="10"/>
      <c r="E72" s="10"/>
      <c r="F72" s="32"/>
      <c r="G72" s="31"/>
      <c r="H72" s="63"/>
      <c r="I72" s="23"/>
    </row>
    <row r="73" spans="1:9" x14ac:dyDescent="0.2">
      <c r="A73" s="71"/>
      <c r="B73" s="10"/>
      <c r="C73" s="10"/>
      <c r="D73" s="10"/>
      <c r="E73" s="10"/>
      <c r="F73" s="32"/>
      <c r="G73" s="31"/>
      <c r="H73" s="63"/>
      <c r="I73" s="23"/>
    </row>
    <row r="74" spans="1:9" x14ac:dyDescent="0.2">
      <c r="A74" s="71"/>
      <c r="B74" s="10"/>
      <c r="C74" s="10"/>
      <c r="D74" s="10"/>
      <c r="E74" s="10"/>
      <c r="F74" s="32"/>
      <c r="G74" s="31"/>
      <c r="H74" s="63"/>
      <c r="I74" s="23"/>
    </row>
    <row r="75" spans="1:9" x14ac:dyDescent="0.2">
      <c r="A75" s="110"/>
      <c r="B75" s="10"/>
      <c r="C75" s="10"/>
      <c r="D75" s="10"/>
      <c r="E75" s="10"/>
      <c r="F75" s="32"/>
      <c r="G75" s="31"/>
      <c r="H75" s="63"/>
      <c r="I75" s="23"/>
    </row>
    <row r="76" spans="1:9" x14ac:dyDescent="0.2">
      <c r="A76" s="110"/>
      <c r="B76" s="10"/>
      <c r="C76" s="10"/>
      <c r="D76" s="10"/>
      <c r="E76" s="10"/>
      <c r="F76" s="32"/>
      <c r="G76" s="31"/>
      <c r="H76" s="63"/>
      <c r="I76" s="23"/>
    </row>
    <row r="77" spans="1:9" x14ac:dyDescent="0.2">
      <c r="A77" s="110"/>
      <c r="B77" s="10"/>
      <c r="C77" s="10"/>
      <c r="D77" s="10"/>
      <c r="E77" s="10"/>
      <c r="F77" s="32"/>
      <c r="G77" s="31"/>
      <c r="H77" s="63"/>
      <c r="I77" s="23"/>
    </row>
    <row r="78" spans="1:9" x14ac:dyDescent="0.2">
      <c r="A78" s="110"/>
      <c r="B78" s="10"/>
      <c r="C78" s="10"/>
      <c r="D78" s="10"/>
      <c r="E78" s="10"/>
      <c r="F78" s="32"/>
      <c r="G78" s="31"/>
      <c r="H78" s="63"/>
      <c r="I78" s="23"/>
    </row>
    <row r="79" spans="1:9" x14ac:dyDescent="0.2">
      <c r="A79" s="71"/>
      <c r="B79" s="10"/>
      <c r="C79" s="10"/>
      <c r="D79" s="10"/>
      <c r="E79" s="10"/>
      <c r="F79" s="32"/>
      <c r="G79" s="31"/>
      <c r="H79" s="63"/>
      <c r="I79" s="23"/>
    </row>
    <row r="80" spans="1:9" x14ac:dyDescent="0.2">
      <c r="A80" s="71"/>
      <c r="B80" s="10"/>
      <c r="C80" s="10"/>
      <c r="D80" s="10"/>
      <c r="E80" s="10"/>
      <c r="F80" s="32"/>
      <c r="G80" s="31"/>
      <c r="H80" s="63"/>
      <c r="I80" s="23"/>
    </row>
    <row r="81" spans="1:9" x14ac:dyDescent="0.2">
      <c r="A81" s="71"/>
      <c r="B81" s="10"/>
      <c r="C81" s="10"/>
      <c r="D81" s="10"/>
      <c r="E81" s="10"/>
      <c r="F81" s="32"/>
      <c r="G81" s="31"/>
      <c r="H81" s="63"/>
      <c r="I81" s="23"/>
    </row>
    <row r="82" spans="1:9" x14ac:dyDescent="0.2">
      <c r="A82" s="71"/>
      <c r="B82" s="10"/>
      <c r="C82" s="10"/>
      <c r="D82" s="10"/>
      <c r="E82" s="10"/>
      <c r="F82" s="32"/>
      <c r="G82" s="31"/>
      <c r="H82" s="63"/>
      <c r="I82" s="23"/>
    </row>
    <row r="83" spans="1:9" x14ac:dyDescent="0.2">
      <c r="A83" s="71"/>
      <c r="B83" s="10"/>
      <c r="C83" s="10"/>
      <c r="D83" s="10"/>
      <c r="E83" s="10"/>
      <c r="F83" s="32"/>
      <c r="G83" s="31"/>
      <c r="H83" s="63"/>
      <c r="I83" s="23"/>
    </row>
    <row r="84" spans="1:9" x14ac:dyDescent="0.2">
      <c r="A84" s="71"/>
      <c r="B84" s="10"/>
      <c r="C84" s="10"/>
      <c r="D84" s="335" t="s">
        <v>166</v>
      </c>
      <c r="E84" s="335"/>
      <c r="F84" s="335"/>
      <c r="G84" s="335"/>
      <c r="H84" s="338"/>
      <c r="I84" s="23">
        <f>SUM(I51:I83)*0.1</f>
        <v>0</v>
      </c>
    </row>
    <row r="85" spans="1:9" ht="15.75" x14ac:dyDescent="0.25">
      <c r="A85" s="71"/>
      <c r="B85" s="10"/>
      <c r="C85" s="10"/>
      <c r="D85" s="10"/>
      <c r="E85" s="10"/>
      <c r="F85" s="32"/>
      <c r="G85" s="31"/>
      <c r="H85" s="86" t="s">
        <v>49</v>
      </c>
      <c r="I85" s="66">
        <f>SUM(I51:I84)</f>
        <v>0</v>
      </c>
    </row>
    <row r="86" spans="1:9" ht="15.75" x14ac:dyDescent="0.25">
      <c r="A86" s="71"/>
      <c r="B86" s="10"/>
      <c r="C86" s="10"/>
      <c r="D86" s="10"/>
      <c r="E86" s="10"/>
      <c r="F86" s="32"/>
      <c r="G86" s="31"/>
      <c r="H86" s="132"/>
      <c r="I86" s="66"/>
    </row>
    <row r="87" spans="1:9" x14ac:dyDescent="0.2">
      <c r="A87" s="68" t="s">
        <v>167</v>
      </c>
      <c r="B87" s="10"/>
      <c r="C87" s="10"/>
      <c r="D87" s="10"/>
      <c r="E87" s="10"/>
      <c r="F87" s="32"/>
      <c r="G87" s="31" t="s">
        <v>29</v>
      </c>
      <c r="H87" s="63">
        <f>((I49+I85)*0.025)+0.1*((I49+I85)*0.025)</f>
        <v>0</v>
      </c>
      <c r="I87" s="23">
        <f>H87</f>
        <v>0</v>
      </c>
    </row>
    <row r="88" spans="1:9" ht="15.75" x14ac:dyDescent="0.25">
      <c r="A88" s="343" t="s">
        <v>174</v>
      </c>
      <c r="B88" s="344"/>
      <c r="C88" s="344"/>
      <c r="D88" s="344"/>
      <c r="E88" s="223"/>
      <c r="F88" s="7"/>
      <c r="G88" s="160" t="s">
        <v>29</v>
      </c>
      <c r="H88" s="132">
        <f>(I49+I85)*0.04</f>
        <v>0</v>
      </c>
      <c r="I88" s="66">
        <f>H88</f>
        <v>0</v>
      </c>
    </row>
    <row r="89" spans="1:9" ht="15.75" x14ac:dyDescent="0.2">
      <c r="A89" s="5"/>
      <c r="B89" s="6"/>
      <c r="C89" s="6"/>
      <c r="D89" s="6"/>
      <c r="E89" s="6"/>
      <c r="F89" s="7"/>
      <c r="G89" s="31"/>
      <c r="H89" s="64" t="s">
        <v>51</v>
      </c>
      <c r="I89" s="66">
        <f>SUM(I49,I85,I87,I88)</f>
        <v>0</v>
      </c>
    </row>
    <row r="90" spans="1:9" x14ac:dyDescent="0.2">
      <c r="B90" s="80"/>
    </row>
  </sheetData>
  <mergeCells count="4">
    <mergeCell ref="J11:J18"/>
    <mergeCell ref="D48:H48"/>
    <mergeCell ref="D84:H84"/>
    <mergeCell ref="A88:D88"/>
  </mergeCells>
  <phoneticPr fontId="22" type="noConversion"/>
  <pageMargins left="0.75" right="0.75" top="1" bottom="1" header="0.5" footer="0.5"/>
  <pageSetup scale="96" orientation="portrait" r:id="rId1"/>
  <headerFooter alignWithMargins="0">
    <oddHeader>&amp;RPage &amp;P of &amp;N</oddHeader>
    <oddFooter>&amp;L&amp;"Times New Roman,Italic"&amp;8S:\Engineering\Forms\Land Forms\
Engineering Cost Estimate\Engineering 
Project Cost Estimate  03-31-20&amp;R&amp;"Times New Roman,Italic"&amp;8Last Update: 03-31-2020</oddFooter>
  </headerFooter>
  <rowBreaks count="2" manualBreakCount="2">
    <brk id="49" max="16383" man="1"/>
    <brk id="90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r:id="rId5">
            <anchor moveWithCells="1">
              <from>
                <xdr:col>3</xdr:col>
                <xdr:colOff>1666875</xdr:colOff>
                <xdr:row>0</xdr:row>
                <xdr:rowOff>85725</xdr:rowOff>
              </from>
              <to>
                <xdr:col>5</xdr:col>
                <xdr:colOff>161925</xdr:colOff>
                <xdr:row>4</xdr:row>
                <xdr:rowOff>219075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Cover Sheet</vt:lpstr>
      <vt:lpstr>Encroach</vt:lpstr>
      <vt:lpstr>Plan Ck</vt:lpstr>
      <vt:lpstr>Bond</vt:lpstr>
      <vt:lpstr>L.F. MAINS</vt:lpstr>
      <vt:lpstr>Street</vt:lpstr>
      <vt:lpstr>Water</vt:lpstr>
      <vt:lpstr>Recycled Water</vt:lpstr>
      <vt:lpstr>Sewer</vt:lpstr>
      <vt:lpstr>Stm Dn</vt:lpstr>
      <vt:lpstr>Bond!Print_Area</vt:lpstr>
      <vt:lpstr>'Cover Sheet'!Print_Area</vt:lpstr>
      <vt:lpstr>Encroach!Print_Area</vt:lpstr>
      <vt:lpstr>'L.F. MAINS'!Print_Area</vt:lpstr>
      <vt:lpstr>'Plan Ck'!Print_Area</vt:lpstr>
      <vt:lpstr>'Recycled Water'!Print_Area</vt:lpstr>
      <vt:lpstr>Sewer!Print_Area</vt:lpstr>
      <vt:lpstr>'Stm Dn'!Print_Area</vt:lpstr>
      <vt:lpstr>Street!Print_Area</vt:lpstr>
      <vt:lpstr>Water!Print_Area</vt:lpstr>
      <vt:lpstr>'Recycled Water'!Print_Titles</vt:lpstr>
      <vt:lpstr>Sewer!Print_Titles</vt:lpstr>
      <vt:lpstr>'Stm Dn'!Print_Titles</vt:lpstr>
      <vt:lpstr>Street!Print_Titles</vt:lpstr>
      <vt:lpstr>Water!Print_Titles</vt:lpstr>
    </vt:vector>
  </TitlesOfParts>
  <Company>City of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ontario</dc:creator>
  <cp:lastModifiedBy>Antonio Alejos</cp:lastModifiedBy>
  <cp:lastPrinted>2020-04-01T00:10:02Z</cp:lastPrinted>
  <dcterms:created xsi:type="dcterms:W3CDTF">1999-05-25T16:35:51Z</dcterms:created>
  <dcterms:modified xsi:type="dcterms:W3CDTF">2020-04-01T00:25:49Z</dcterms:modified>
</cp:coreProperties>
</file>